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tabRatio="183"/>
  </bookViews>
  <sheets>
    <sheet name="Мендык РБ" sheetId="3" r:id="rId1"/>
  </sheets>
  <definedNames>
    <definedName name="_xlnm.Print_Area" localSheetId="0">'Мендык РБ'!$A$1:$CA$688</definedName>
  </definedNames>
  <calcPr calcId="125725"/>
</workbook>
</file>

<file path=xl/calcChain.xml><?xml version="1.0" encoding="utf-8"?>
<calcChain xmlns="http://schemas.openxmlformats.org/spreadsheetml/2006/main">
  <c r="H222" i="3"/>
  <c r="I222" s="1"/>
  <c r="U222" l="1"/>
  <c r="V222" s="1"/>
  <c r="X222" s="1"/>
  <c r="T470"/>
  <c r="R470"/>
  <c r="P470"/>
  <c r="H470"/>
  <c r="I470" s="1"/>
  <c r="K470" l="1"/>
  <c r="U470" s="1"/>
  <c r="P623"/>
  <c r="H623"/>
  <c r="I623" s="1"/>
  <c r="T481"/>
  <c r="R481"/>
  <c r="P481"/>
  <c r="H481"/>
  <c r="I481" s="1"/>
  <c r="T464"/>
  <c r="R464"/>
  <c r="P464"/>
  <c r="H464"/>
  <c r="I464" s="1"/>
  <c r="R237"/>
  <c r="H237"/>
  <c r="I237" s="1"/>
  <c r="H208"/>
  <c r="I208" s="1"/>
  <c r="V470" l="1"/>
  <c r="X470" s="1"/>
  <c r="L470"/>
  <c r="K623"/>
  <c r="K481"/>
  <c r="K464"/>
  <c r="L464" s="1"/>
  <c r="K237"/>
  <c r="L237" s="1"/>
  <c r="K208"/>
  <c r="U208" s="1"/>
  <c r="H155"/>
  <c r="H157"/>
  <c r="I157" s="1"/>
  <c r="H158"/>
  <c r="H124"/>
  <c r="I124" s="1"/>
  <c r="R111"/>
  <c r="H18"/>
  <c r="I18" s="1"/>
  <c r="T429"/>
  <c r="R429"/>
  <c r="P429"/>
  <c r="H429"/>
  <c r="I429" s="1"/>
  <c r="P303"/>
  <c r="H303"/>
  <c r="I303" s="1"/>
  <c r="H271"/>
  <c r="I271" s="1"/>
  <c r="P302"/>
  <c r="H302"/>
  <c r="I302" s="1"/>
  <c r="H119"/>
  <c r="I119" s="1"/>
  <c r="R355"/>
  <c r="H355"/>
  <c r="I355" s="1"/>
  <c r="H212"/>
  <c r="I212" s="1"/>
  <c r="R244"/>
  <c r="H244"/>
  <c r="I244" s="1"/>
  <c r="R240"/>
  <c r="H240"/>
  <c r="I240" s="1"/>
  <c r="P347"/>
  <c r="N347"/>
  <c r="H347"/>
  <c r="I347" s="1"/>
  <c r="R406"/>
  <c r="P406"/>
  <c r="H250"/>
  <c r="I250" s="1"/>
  <c r="R261"/>
  <c r="H261"/>
  <c r="I261" s="1"/>
  <c r="I155" l="1"/>
  <c r="I158"/>
  <c r="U623"/>
  <c r="V623" s="1"/>
  <c r="X623" s="1"/>
  <c r="L623"/>
  <c r="L481"/>
  <c r="U481"/>
  <c r="V481" s="1"/>
  <c r="X481" s="1"/>
  <c r="U464"/>
  <c r="V464" s="1"/>
  <c r="X464" s="1"/>
  <c r="U237"/>
  <c r="V237" s="1"/>
  <c r="X237" s="1"/>
  <c r="L208"/>
  <c r="V208"/>
  <c r="X208" s="1"/>
  <c r="U157"/>
  <c r="V157" s="1"/>
  <c r="X157" s="1"/>
  <c r="U124"/>
  <c r="V124" s="1"/>
  <c r="X124" s="1"/>
  <c r="K18"/>
  <c r="K429"/>
  <c r="K303"/>
  <c r="L303" s="1"/>
  <c r="K271"/>
  <c r="U271" s="1"/>
  <c r="V271" s="1"/>
  <c r="X271" s="1"/>
  <c r="K302"/>
  <c r="K119"/>
  <c r="L119" s="1"/>
  <c r="K355"/>
  <c r="K212"/>
  <c r="L212" s="1"/>
  <c r="K244"/>
  <c r="L244" s="1"/>
  <c r="K240"/>
  <c r="K347"/>
  <c r="L347" s="1"/>
  <c r="K250"/>
  <c r="L250" s="1"/>
  <c r="K261"/>
  <c r="L261" s="1"/>
  <c r="W640"/>
  <c r="W625"/>
  <c r="W598"/>
  <c r="W602" s="1"/>
  <c r="W547"/>
  <c r="W601" s="1"/>
  <c r="W506"/>
  <c r="W600" s="1"/>
  <c r="W407"/>
  <c r="W599" s="1"/>
  <c r="W386"/>
  <c r="W378"/>
  <c r="W349"/>
  <c r="W325"/>
  <c r="W322"/>
  <c r="W318"/>
  <c r="W305"/>
  <c r="W299"/>
  <c r="W295"/>
  <c r="W292"/>
  <c r="W284"/>
  <c r="W279"/>
  <c r="W246"/>
  <c r="W226"/>
  <c r="W216"/>
  <c r="W213"/>
  <c r="W210"/>
  <c r="W184"/>
  <c r="W187"/>
  <c r="W176"/>
  <c r="W172"/>
  <c r="W165"/>
  <c r="W160"/>
  <c r="W152"/>
  <c r="W136"/>
  <c r="W127"/>
  <c r="W121"/>
  <c r="W112"/>
  <c r="W107"/>
  <c r="W102"/>
  <c r="W97"/>
  <c r="W92"/>
  <c r="W86"/>
  <c r="W83"/>
  <c r="W79"/>
  <c r="W52"/>
  <c r="W28"/>
  <c r="W20"/>
  <c r="U155" l="1"/>
  <c r="V155" s="1"/>
  <c r="X155" s="1"/>
  <c r="U158"/>
  <c r="V158" s="1"/>
  <c r="X158" s="1"/>
  <c r="L18"/>
  <c r="U18"/>
  <c r="V18" s="1"/>
  <c r="X18" s="1"/>
  <c r="U429"/>
  <c r="V429" s="1"/>
  <c r="X429" s="1"/>
  <c r="L429"/>
  <c r="U303"/>
  <c r="V303" s="1"/>
  <c r="X303" s="1"/>
  <c r="L271"/>
  <c r="L240"/>
  <c r="L302"/>
  <c r="U302"/>
  <c r="V302" s="1"/>
  <c r="X302" s="1"/>
  <c r="U240"/>
  <c r="V240" s="1"/>
  <c r="X240" s="1"/>
  <c r="U355"/>
  <c r="V355" s="1"/>
  <c r="X355" s="1"/>
  <c r="L355"/>
  <c r="U244"/>
  <c r="V244" s="1"/>
  <c r="X244" s="1"/>
  <c r="U347"/>
  <c r="V347" s="1"/>
  <c r="X347" s="1"/>
  <c r="U250"/>
  <c r="V250" s="1"/>
  <c r="X250" s="1"/>
  <c r="U261"/>
  <c r="V261" s="1"/>
  <c r="X261" s="1"/>
  <c r="W603"/>
  <c r="W391"/>
  <c r="W195"/>
  <c r="W392"/>
  <c r="W390"/>
  <c r="W196"/>
  <c r="W194"/>
  <c r="W197"/>
  <c r="W389"/>
  <c r="W635"/>
  <c r="H17"/>
  <c r="I17" s="1"/>
  <c r="H15"/>
  <c r="I15" s="1"/>
  <c r="H48"/>
  <c r="I48" s="1"/>
  <c r="H46"/>
  <c r="I46" s="1"/>
  <c r="W393" l="1"/>
  <c r="W198"/>
  <c r="U48"/>
  <c r="V48" s="1"/>
  <c r="X48" s="1"/>
  <c r="K17"/>
  <c r="L17" s="1"/>
  <c r="K15"/>
  <c r="U15" s="1"/>
  <c r="U17" l="1"/>
  <c r="V17" s="1"/>
  <c r="X17" s="1"/>
  <c r="L15"/>
  <c r="V15"/>
  <c r="X15" s="1"/>
  <c r="U46"/>
  <c r="V46" s="1"/>
  <c r="X46" s="1"/>
  <c r="P638"/>
  <c r="H638"/>
  <c r="I638" s="1"/>
  <c r="P91"/>
  <c r="H91"/>
  <c r="I91" s="1"/>
  <c r="U91" l="1"/>
  <c r="V91" s="1"/>
  <c r="X91" s="1"/>
  <c r="U638"/>
  <c r="V638" s="1"/>
  <c r="X638" s="1"/>
  <c r="P637"/>
  <c r="H637"/>
  <c r="I637" s="1"/>
  <c r="T628"/>
  <c r="P628"/>
  <c r="H628"/>
  <c r="I628" s="1"/>
  <c r="N622"/>
  <c r="P624"/>
  <c r="H624"/>
  <c r="I624" s="1"/>
  <c r="H528"/>
  <c r="I528" s="1"/>
  <c r="T504"/>
  <c r="R504"/>
  <c r="P504"/>
  <c r="H504"/>
  <c r="I504" s="1"/>
  <c r="T501"/>
  <c r="R501"/>
  <c r="P501"/>
  <c r="H501"/>
  <c r="I501" s="1"/>
  <c r="T499"/>
  <c r="R499"/>
  <c r="P499"/>
  <c r="H499"/>
  <c r="I499" s="1"/>
  <c r="T474"/>
  <c r="R474"/>
  <c r="P474"/>
  <c r="H474"/>
  <c r="I474" s="1"/>
  <c r="T471"/>
  <c r="R471"/>
  <c r="P471"/>
  <c r="H471"/>
  <c r="I471" s="1"/>
  <c r="T468"/>
  <c r="R468"/>
  <c r="P468"/>
  <c r="H468"/>
  <c r="I468" s="1"/>
  <c r="T466"/>
  <c r="R466"/>
  <c r="P466"/>
  <c r="H466"/>
  <c r="I466" s="1"/>
  <c r="T457"/>
  <c r="R457"/>
  <c r="P457"/>
  <c r="H457"/>
  <c r="I457" s="1"/>
  <c r="T451"/>
  <c r="R451"/>
  <c r="P451"/>
  <c r="H451"/>
  <c r="I451" s="1"/>
  <c r="T454"/>
  <c r="R454"/>
  <c r="P454"/>
  <c r="H454"/>
  <c r="I454" s="1"/>
  <c r="T453"/>
  <c r="R453"/>
  <c r="P453"/>
  <c r="H453"/>
  <c r="I453" s="1"/>
  <c r="T452"/>
  <c r="R452"/>
  <c r="P452"/>
  <c r="H452"/>
  <c r="I452" s="1"/>
  <c r="U528" l="1"/>
  <c r="U637"/>
  <c r="V637" s="1"/>
  <c r="X637" s="1"/>
  <c r="K504"/>
  <c r="L504" s="1"/>
  <c r="K501"/>
  <c r="U501" s="1"/>
  <c r="K499"/>
  <c r="K474"/>
  <c r="L474" s="1"/>
  <c r="K471"/>
  <c r="L471" s="1"/>
  <c r="K468"/>
  <c r="U468" s="1"/>
  <c r="K466"/>
  <c r="K457"/>
  <c r="L457" s="1"/>
  <c r="K451"/>
  <c r="K454"/>
  <c r="U454" s="1"/>
  <c r="K453"/>
  <c r="L453" s="1"/>
  <c r="K452"/>
  <c r="L452" s="1"/>
  <c r="H446"/>
  <c r="I446" s="1"/>
  <c r="T447"/>
  <c r="R447"/>
  <c r="P447"/>
  <c r="H447"/>
  <c r="I447" s="1"/>
  <c r="T445"/>
  <c r="R445"/>
  <c r="P445"/>
  <c r="H445"/>
  <c r="I445" s="1"/>
  <c r="T441"/>
  <c r="R441"/>
  <c r="P441"/>
  <c r="H441"/>
  <c r="I441" s="1"/>
  <c r="T440"/>
  <c r="R440"/>
  <c r="P440"/>
  <c r="H440"/>
  <c r="I440" s="1"/>
  <c r="P439"/>
  <c r="T439"/>
  <c r="R439"/>
  <c r="H439"/>
  <c r="I439" s="1"/>
  <c r="P432"/>
  <c r="T432"/>
  <c r="R432"/>
  <c r="H432"/>
  <c r="I432" s="1"/>
  <c r="R426"/>
  <c r="P426"/>
  <c r="H426"/>
  <c r="I426" s="1"/>
  <c r="T428"/>
  <c r="R428"/>
  <c r="P428"/>
  <c r="H428"/>
  <c r="I428" s="1"/>
  <c r="R427"/>
  <c r="H427"/>
  <c r="I427" s="1"/>
  <c r="T420"/>
  <c r="R420"/>
  <c r="P420"/>
  <c r="H420"/>
  <c r="I420" s="1"/>
  <c r="T416"/>
  <c r="R416"/>
  <c r="P416"/>
  <c r="H416"/>
  <c r="I416" s="1"/>
  <c r="T415"/>
  <c r="R415"/>
  <c r="P415"/>
  <c r="H415"/>
  <c r="I415" s="1"/>
  <c r="H385"/>
  <c r="I385" s="1"/>
  <c r="P382"/>
  <c r="H382"/>
  <c r="I382" s="1"/>
  <c r="H377"/>
  <c r="I377" s="1"/>
  <c r="H376"/>
  <c r="I376" s="1"/>
  <c r="AH375"/>
  <c r="P375"/>
  <c r="H375"/>
  <c r="I375" s="1"/>
  <c r="R369"/>
  <c r="H369"/>
  <c r="I369" s="1"/>
  <c r="P346"/>
  <c r="N346"/>
  <c r="H346"/>
  <c r="I346" s="1"/>
  <c r="P344"/>
  <c r="N344"/>
  <c r="H344"/>
  <c r="I344" s="1"/>
  <c r="H341"/>
  <c r="I341" s="1"/>
  <c r="H335"/>
  <c r="I335" s="1"/>
  <c r="H328"/>
  <c r="I328" s="1"/>
  <c r="H321"/>
  <c r="I321" s="1"/>
  <c r="H294"/>
  <c r="I294" s="1"/>
  <c r="H288"/>
  <c r="I288" s="1"/>
  <c r="H283"/>
  <c r="I283" s="1"/>
  <c r="H282"/>
  <c r="I282" s="1"/>
  <c r="H281"/>
  <c r="I281" s="1"/>
  <c r="H273"/>
  <c r="I273" s="1"/>
  <c r="H272"/>
  <c r="I272" s="1"/>
  <c r="H275"/>
  <c r="I275" s="1"/>
  <c r="R267"/>
  <c r="H267"/>
  <c r="I267" s="1"/>
  <c r="R259"/>
  <c r="H259"/>
  <c r="I259" s="1"/>
  <c r="R243"/>
  <c r="H243"/>
  <c r="I243" s="1"/>
  <c r="R239"/>
  <c r="H239"/>
  <c r="I239" s="1"/>
  <c r="R236"/>
  <c r="H236"/>
  <c r="I236" s="1"/>
  <c r="H230"/>
  <c r="I230" s="1"/>
  <c r="T179"/>
  <c r="H179"/>
  <c r="I179" s="1"/>
  <c r="H174"/>
  <c r="I174" s="1"/>
  <c r="H154"/>
  <c r="I154" s="1"/>
  <c r="R150"/>
  <c r="H150"/>
  <c r="I150" s="1"/>
  <c r="P125"/>
  <c r="H125"/>
  <c r="I125" s="1"/>
  <c r="H123"/>
  <c r="I123" s="1"/>
  <c r="P106"/>
  <c r="H106"/>
  <c r="I106" s="1"/>
  <c r="P105"/>
  <c r="H105"/>
  <c r="I105" s="1"/>
  <c r="P104"/>
  <c r="H104"/>
  <c r="I104" s="1"/>
  <c r="H96"/>
  <c r="I96" s="1"/>
  <c r="H134"/>
  <c r="I134" s="1"/>
  <c r="H215"/>
  <c r="I215" s="1"/>
  <c r="R455"/>
  <c r="R456"/>
  <c r="R458"/>
  <c r="R460"/>
  <c r="R459"/>
  <c r="R461"/>
  <c r="R411"/>
  <c r="R418"/>
  <c r="R417"/>
  <c r="R412"/>
  <c r="R413"/>
  <c r="R414"/>
  <c r="R409"/>
  <c r="R410"/>
  <c r="R419"/>
  <c r="R424"/>
  <c r="R423"/>
  <c r="R422"/>
  <c r="R421"/>
  <c r="R462"/>
  <c r="R463"/>
  <c r="R465"/>
  <c r="R467"/>
  <c r="W687"/>
  <c r="T680"/>
  <c r="R680"/>
  <c r="P680"/>
  <c r="K680"/>
  <c r="H680"/>
  <c r="T679"/>
  <c r="R679"/>
  <c r="P679"/>
  <c r="K679"/>
  <c r="H679"/>
  <c r="T678"/>
  <c r="R678"/>
  <c r="P678"/>
  <c r="K678"/>
  <c r="H678"/>
  <c r="T677"/>
  <c r="R677"/>
  <c r="P677"/>
  <c r="K677"/>
  <c r="H677"/>
  <c r="T676"/>
  <c r="R676"/>
  <c r="P676"/>
  <c r="K676"/>
  <c r="H676"/>
  <c r="T675"/>
  <c r="R675"/>
  <c r="P675"/>
  <c r="K675"/>
  <c r="H675"/>
  <c r="T674"/>
  <c r="R674"/>
  <c r="P674"/>
  <c r="K674"/>
  <c r="H674"/>
  <c r="T673"/>
  <c r="R673"/>
  <c r="P673"/>
  <c r="K673"/>
  <c r="H673"/>
  <c r="T672"/>
  <c r="R672"/>
  <c r="P672"/>
  <c r="K672"/>
  <c r="H672"/>
  <c r="U672" s="1"/>
  <c r="P671"/>
  <c r="K671"/>
  <c r="H671"/>
  <c r="T670"/>
  <c r="R670"/>
  <c r="P670"/>
  <c r="K670"/>
  <c r="H670"/>
  <c r="T669"/>
  <c r="R669"/>
  <c r="K669"/>
  <c r="H669"/>
  <c r="T668"/>
  <c r="R668"/>
  <c r="K668"/>
  <c r="H668"/>
  <c r="T667"/>
  <c r="R667"/>
  <c r="P667"/>
  <c r="K667"/>
  <c r="H667"/>
  <c r="T666"/>
  <c r="R666"/>
  <c r="P666"/>
  <c r="K666"/>
  <c r="H666"/>
  <c r="T665"/>
  <c r="R665"/>
  <c r="P665"/>
  <c r="K665"/>
  <c r="H665"/>
  <c r="W657"/>
  <c r="T656"/>
  <c r="R656"/>
  <c r="P656"/>
  <c r="K656"/>
  <c r="H656"/>
  <c r="U656" s="1"/>
  <c r="T655"/>
  <c r="R655"/>
  <c r="P655"/>
  <c r="K655"/>
  <c r="H655"/>
  <c r="T654"/>
  <c r="R654"/>
  <c r="P654"/>
  <c r="K654"/>
  <c r="H654"/>
  <c r="T653"/>
  <c r="R653"/>
  <c r="P653"/>
  <c r="K653"/>
  <c r="H653"/>
  <c r="K652"/>
  <c r="P651"/>
  <c r="K651"/>
  <c r="H651"/>
  <c r="W650"/>
  <c r="K650"/>
  <c r="T649"/>
  <c r="R649"/>
  <c r="P649"/>
  <c r="K649"/>
  <c r="H649"/>
  <c r="T648"/>
  <c r="R648"/>
  <c r="P648"/>
  <c r="K648"/>
  <c r="H648"/>
  <c r="T647"/>
  <c r="R647"/>
  <c r="P647"/>
  <c r="K647"/>
  <c r="H647"/>
  <c r="T646"/>
  <c r="R646"/>
  <c r="P646"/>
  <c r="K646"/>
  <c r="H646"/>
  <c r="T645"/>
  <c r="R645"/>
  <c r="P645"/>
  <c r="K645"/>
  <c r="H645"/>
  <c r="T644"/>
  <c r="P644"/>
  <c r="K644"/>
  <c r="H644"/>
  <c r="W641"/>
  <c r="W688" s="1"/>
  <c r="P639"/>
  <c r="H639"/>
  <c r="I639" s="1"/>
  <c r="P634"/>
  <c r="H634"/>
  <c r="I634" s="1"/>
  <c r="P633"/>
  <c r="H633"/>
  <c r="I633" s="1"/>
  <c r="P632"/>
  <c r="H632"/>
  <c r="I632" s="1"/>
  <c r="P631"/>
  <c r="H631"/>
  <c r="I631" s="1"/>
  <c r="P629"/>
  <c r="H629"/>
  <c r="I629" s="1"/>
  <c r="P630"/>
  <c r="H630"/>
  <c r="I630" s="1"/>
  <c r="T627"/>
  <c r="P627"/>
  <c r="H627"/>
  <c r="I627" s="1"/>
  <c r="P622"/>
  <c r="H622"/>
  <c r="I622" s="1"/>
  <c r="H597"/>
  <c r="I597" s="1"/>
  <c r="H596"/>
  <c r="I596" s="1"/>
  <c r="H595"/>
  <c r="I595" s="1"/>
  <c r="H591"/>
  <c r="I591" s="1"/>
  <c r="T588"/>
  <c r="H588"/>
  <c r="I588" s="1"/>
  <c r="T592"/>
  <c r="H592"/>
  <c r="I592" s="1"/>
  <c r="T584"/>
  <c r="H584"/>
  <c r="I584" s="1"/>
  <c r="H589"/>
  <c r="I589" s="1"/>
  <c r="T585"/>
  <c r="H585"/>
  <c r="I585" s="1"/>
  <c r="T587"/>
  <c r="H587"/>
  <c r="I587" s="1"/>
  <c r="T590"/>
  <c r="H590"/>
  <c r="I590" s="1"/>
  <c r="T586"/>
  <c r="H586"/>
  <c r="I586" s="1"/>
  <c r="T593"/>
  <c r="H593"/>
  <c r="I593" s="1"/>
  <c r="H583"/>
  <c r="I583" s="1"/>
  <c r="T582"/>
  <c r="H582"/>
  <c r="I582" s="1"/>
  <c r="T594"/>
  <c r="H594"/>
  <c r="I594" s="1"/>
  <c r="H581"/>
  <c r="I581" s="1"/>
  <c r="H580"/>
  <c r="I580" s="1"/>
  <c r="H579"/>
  <c r="I579" s="1"/>
  <c r="H225"/>
  <c r="I225" s="1"/>
  <c r="H224"/>
  <c r="I224" s="1"/>
  <c r="H324"/>
  <c r="I324" s="1"/>
  <c r="H298"/>
  <c r="I298" s="1"/>
  <c r="H297"/>
  <c r="I297" s="1"/>
  <c r="H221"/>
  <c r="I221" s="1"/>
  <c r="H220"/>
  <c r="I220" s="1"/>
  <c r="H223"/>
  <c r="I223" s="1"/>
  <c r="H219"/>
  <c r="I219" s="1"/>
  <c r="H218"/>
  <c r="I218" s="1"/>
  <c r="H529"/>
  <c r="I529" s="1"/>
  <c r="H536"/>
  <c r="I536" s="1"/>
  <c r="H530"/>
  <c r="I530" s="1"/>
  <c r="H545"/>
  <c r="I545" s="1"/>
  <c r="H538"/>
  <c r="I538" s="1"/>
  <c r="H533"/>
  <c r="I533" s="1"/>
  <c r="H542"/>
  <c r="I542" s="1"/>
  <c r="H541"/>
  <c r="I541" s="1"/>
  <c r="H532"/>
  <c r="I532" s="1"/>
  <c r="H539"/>
  <c r="I539" s="1"/>
  <c r="H546"/>
  <c r="I546" s="1"/>
  <c r="H535"/>
  <c r="I535" s="1"/>
  <c r="H537"/>
  <c r="I537" s="1"/>
  <c r="H544"/>
  <c r="I544" s="1"/>
  <c r="H543"/>
  <c r="I543" s="1"/>
  <c r="H540"/>
  <c r="I540" s="1"/>
  <c r="H534"/>
  <c r="I534" s="1"/>
  <c r="H531"/>
  <c r="I531" s="1"/>
  <c r="H384"/>
  <c r="I384" s="1"/>
  <c r="P320"/>
  <c r="H320"/>
  <c r="I320" s="1"/>
  <c r="P383"/>
  <c r="H383"/>
  <c r="I383" s="1"/>
  <c r="P380"/>
  <c r="H380"/>
  <c r="I380" s="1"/>
  <c r="P381"/>
  <c r="H381"/>
  <c r="I381" s="1"/>
  <c r="T446"/>
  <c r="R446"/>
  <c r="P446"/>
  <c r="T449"/>
  <c r="R449"/>
  <c r="P449"/>
  <c r="H449"/>
  <c r="I449" s="1"/>
  <c r="T448"/>
  <c r="R448"/>
  <c r="P448"/>
  <c r="H448"/>
  <c r="I448" s="1"/>
  <c r="T438"/>
  <c r="R438"/>
  <c r="P438"/>
  <c r="H438"/>
  <c r="I438" s="1"/>
  <c r="T442"/>
  <c r="R442"/>
  <c r="P442"/>
  <c r="H442"/>
  <c r="I442" s="1"/>
  <c r="T444"/>
  <c r="R444"/>
  <c r="P444"/>
  <c r="H444"/>
  <c r="I444" s="1"/>
  <c r="T443"/>
  <c r="R443"/>
  <c r="P443"/>
  <c r="H443"/>
  <c r="I443" s="1"/>
  <c r="T437"/>
  <c r="R437"/>
  <c r="P437"/>
  <c r="H437"/>
  <c r="I437" s="1"/>
  <c r="T436"/>
  <c r="R436"/>
  <c r="P436"/>
  <c r="H436"/>
  <c r="I436" s="1"/>
  <c r="T435"/>
  <c r="R435"/>
  <c r="P435"/>
  <c r="H435"/>
  <c r="I435" s="1"/>
  <c r="T434"/>
  <c r="R434"/>
  <c r="P434"/>
  <c r="H434"/>
  <c r="I434" s="1"/>
  <c r="T433"/>
  <c r="R433"/>
  <c r="P433"/>
  <c r="H433"/>
  <c r="I433" s="1"/>
  <c r="T430"/>
  <c r="R430"/>
  <c r="P430"/>
  <c r="H430"/>
  <c r="I430" s="1"/>
  <c r="R425"/>
  <c r="H425"/>
  <c r="I425" s="1"/>
  <c r="T431"/>
  <c r="R431"/>
  <c r="H431"/>
  <c r="I431" s="1"/>
  <c r="T480"/>
  <c r="R480"/>
  <c r="P480"/>
  <c r="H480"/>
  <c r="I480" s="1"/>
  <c r="T479"/>
  <c r="R479"/>
  <c r="P479"/>
  <c r="H479"/>
  <c r="I479" s="1"/>
  <c r="T477"/>
  <c r="R477"/>
  <c r="P477"/>
  <c r="H477"/>
  <c r="I477" s="1"/>
  <c r="T478"/>
  <c r="R478"/>
  <c r="P478"/>
  <c r="H478"/>
  <c r="I478" s="1"/>
  <c r="T476"/>
  <c r="R476"/>
  <c r="P476"/>
  <c r="H476"/>
  <c r="I476" s="1"/>
  <c r="T486"/>
  <c r="R486"/>
  <c r="P486"/>
  <c r="H486"/>
  <c r="I486" s="1"/>
  <c r="T487"/>
  <c r="R487"/>
  <c r="P487"/>
  <c r="H487"/>
  <c r="I487" s="1"/>
  <c r="T484"/>
  <c r="R484"/>
  <c r="P484"/>
  <c r="H484"/>
  <c r="I484" s="1"/>
  <c r="T485"/>
  <c r="R485"/>
  <c r="P485"/>
  <c r="H485"/>
  <c r="I485" s="1"/>
  <c r="T483"/>
  <c r="R483"/>
  <c r="P483"/>
  <c r="H483"/>
  <c r="I483" s="1"/>
  <c r="T482"/>
  <c r="R482"/>
  <c r="P482"/>
  <c r="H482"/>
  <c r="I482" s="1"/>
  <c r="T475"/>
  <c r="R475"/>
  <c r="P475"/>
  <c r="H475"/>
  <c r="I475" s="1"/>
  <c r="T473"/>
  <c r="R473"/>
  <c r="P473"/>
  <c r="H473"/>
  <c r="I473" s="1"/>
  <c r="T472"/>
  <c r="R472"/>
  <c r="P472"/>
  <c r="H472"/>
  <c r="I472" s="1"/>
  <c r="T469"/>
  <c r="R469"/>
  <c r="P469"/>
  <c r="H469"/>
  <c r="I469" s="1"/>
  <c r="T467"/>
  <c r="P467"/>
  <c r="H467"/>
  <c r="I467" s="1"/>
  <c r="T465"/>
  <c r="P465"/>
  <c r="H465"/>
  <c r="I465" s="1"/>
  <c r="T463"/>
  <c r="P463"/>
  <c r="H463"/>
  <c r="I463" s="1"/>
  <c r="T462"/>
  <c r="P462"/>
  <c r="H462"/>
  <c r="I462" s="1"/>
  <c r="T421"/>
  <c r="P421"/>
  <c r="H421"/>
  <c r="I421" s="1"/>
  <c r="T422"/>
  <c r="P422"/>
  <c r="H422"/>
  <c r="I422" s="1"/>
  <c r="T423"/>
  <c r="P423"/>
  <c r="H423"/>
  <c r="I423" s="1"/>
  <c r="T424"/>
  <c r="P424"/>
  <c r="H424"/>
  <c r="I424" s="1"/>
  <c r="T419"/>
  <c r="P419"/>
  <c r="H419"/>
  <c r="I419" s="1"/>
  <c r="T410"/>
  <c r="P410"/>
  <c r="H410"/>
  <c r="I410" s="1"/>
  <c r="T409"/>
  <c r="P409"/>
  <c r="H409"/>
  <c r="I409" s="1"/>
  <c r="T414"/>
  <c r="P414"/>
  <c r="H414"/>
  <c r="I414" s="1"/>
  <c r="T413"/>
  <c r="P413"/>
  <c r="H413"/>
  <c r="I413" s="1"/>
  <c r="T412"/>
  <c r="P412"/>
  <c r="H412"/>
  <c r="I412" s="1"/>
  <c r="T417"/>
  <c r="P417"/>
  <c r="H417"/>
  <c r="I417" s="1"/>
  <c r="T418"/>
  <c r="P418"/>
  <c r="H418"/>
  <c r="I418" s="1"/>
  <c r="T411"/>
  <c r="P411"/>
  <c r="H411"/>
  <c r="I411" s="1"/>
  <c r="T461"/>
  <c r="P461"/>
  <c r="H461"/>
  <c r="I461" s="1"/>
  <c r="T459"/>
  <c r="P459"/>
  <c r="H459"/>
  <c r="I459" s="1"/>
  <c r="T460"/>
  <c r="P460"/>
  <c r="H460"/>
  <c r="I460" s="1"/>
  <c r="T458"/>
  <c r="P458"/>
  <c r="H458"/>
  <c r="I458" s="1"/>
  <c r="T456"/>
  <c r="P456"/>
  <c r="H456"/>
  <c r="I456" s="1"/>
  <c r="T455"/>
  <c r="P455"/>
  <c r="H455"/>
  <c r="I455" s="1"/>
  <c r="T450"/>
  <c r="R450"/>
  <c r="P450"/>
  <c r="H450"/>
  <c r="I450" s="1"/>
  <c r="T505"/>
  <c r="R505"/>
  <c r="P505"/>
  <c r="H505"/>
  <c r="I505" s="1"/>
  <c r="T503"/>
  <c r="R503"/>
  <c r="P503"/>
  <c r="H503"/>
  <c r="I503" s="1"/>
  <c r="T502"/>
  <c r="R502"/>
  <c r="P502"/>
  <c r="H502"/>
  <c r="I502" s="1"/>
  <c r="T497"/>
  <c r="R497"/>
  <c r="P497"/>
  <c r="H497"/>
  <c r="I497" s="1"/>
  <c r="T498"/>
  <c r="R498"/>
  <c r="P498"/>
  <c r="H498"/>
  <c r="I498" s="1"/>
  <c r="T500"/>
  <c r="R500"/>
  <c r="P500"/>
  <c r="H500"/>
  <c r="I500" s="1"/>
  <c r="T496"/>
  <c r="R496"/>
  <c r="P496"/>
  <c r="H496"/>
  <c r="I496" s="1"/>
  <c r="T495"/>
  <c r="R495"/>
  <c r="P495"/>
  <c r="H495"/>
  <c r="I495" s="1"/>
  <c r="T494"/>
  <c r="R494"/>
  <c r="P494"/>
  <c r="H494"/>
  <c r="I494" s="1"/>
  <c r="T493"/>
  <c r="R493"/>
  <c r="P493"/>
  <c r="H493"/>
  <c r="I493" s="1"/>
  <c r="T492"/>
  <c r="R492"/>
  <c r="P492"/>
  <c r="H492"/>
  <c r="I492" s="1"/>
  <c r="T491"/>
  <c r="R491"/>
  <c r="P491"/>
  <c r="H491"/>
  <c r="I491" s="1"/>
  <c r="T488"/>
  <c r="R488"/>
  <c r="P488"/>
  <c r="H488"/>
  <c r="I488" s="1"/>
  <c r="T489"/>
  <c r="R489"/>
  <c r="P489"/>
  <c r="H489"/>
  <c r="I489" s="1"/>
  <c r="T490"/>
  <c r="R490"/>
  <c r="P490"/>
  <c r="H490"/>
  <c r="I490" s="1"/>
  <c r="H291"/>
  <c r="I291" s="1"/>
  <c r="H290"/>
  <c r="I290" s="1"/>
  <c r="H374"/>
  <c r="I374" s="1"/>
  <c r="P373"/>
  <c r="N373"/>
  <c r="H373"/>
  <c r="I373" s="1"/>
  <c r="P371"/>
  <c r="H371"/>
  <c r="I371" s="1"/>
  <c r="P372"/>
  <c r="H372"/>
  <c r="I372" s="1"/>
  <c r="R370"/>
  <c r="H370"/>
  <c r="I370" s="1"/>
  <c r="H367"/>
  <c r="I367" s="1"/>
  <c r="H366"/>
  <c r="I366" s="1"/>
  <c r="P365"/>
  <c r="H365"/>
  <c r="I365" s="1"/>
  <c r="P364"/>
  <c r="H364"/>
  <c r="I364" s="1"/>
  <c r="R363"/>
  <c r="H363"/>
  <c r="I363" s="1"/>
  <c r="H362"/>
  <c r="I362" s="1"/>
  <c r="N361"/>
  <c r="H361"/>
  <c r="I361" s="1"/>
  <c r="P360"/>
  <c r="N360"/>
  <c r="H360"/>
  <c r="I360" s="1"/>
  <c r="P359"/>
  <c r="N359"/>
  <c r="H359"/>
  <c r="I359" s="1"/>
  <c r="R358"/>
  <c r="H358"/>
  <c r="I358" s="1"/>
  <c r="P357"/>
  <c r="H357"/>
  <c r="I357" s="1"/>
  <c r="R354"/>
  <c r="H354"/>
  <c r="I354" s="1"/>
  <c r="R353"/>
  <c r="H353"/>
  <c r="I353" s="1"/>
  <c r="R352"/>
  <c r="H352"/>
  <c r="I352" s="1"/>
  <c r="H356"/>
  <c r="I356" s="1"/>
  <c r="H351"/>
  <c r="I351" s="1"/>
  <c r="P317"/>
  <c r="H317"/>
  <c r="I317" s="1"/>
  <c r="P316"/>
  <c r="H316"/>
  <c r="I316" s="1"/>
  <c r="P315"/>
  <c r="H315"/>
  <c r="I315" s="1"/>
  <c r="P314"/>
  <c r="H314"/>
  <c r="I314" s="1"/>
  <c r="P313"/>
  <c r="H313"/>
  <c r="I313" s="1"/>
  <c r="P312"/>
  <c r="H312"/>
  <c r="I312" s="1"/>
  <c r="P311"/>
  <c r="H311"/>
  <c r="I311" s="1"/>
  <c r="P310"/>
  <c r="H310"/>
  <c r="I310" s="1"/>
  <c r="P309"/>
  <c r="H309"/>
  <c r="I309" s="1"/>
  <c r="P308"/>
  <c r="H308"/>
  <c r="I308" s="1"/>
  <c r="P307"/>
  <c r="H307"/>
  <c r="I307" s="1"/>
  <c r="R289"/>
  <c r="H289"/>
  <c r="I289" s="1"/>
  <c r="H287"/>
  <c r="I287" s="1"/>
  <c r="P277"/>
  <c r="N277"/>
  <c r="H277"/>
  <c r="I277" s="1"/>
  <c r="P278"/>
  <c r="N278"/>
  <c r="H278"/>
  <c r="I278" s="1"/>
  <c r="P276"/>
  <c r="N276"/>
  <c r="H276"/>
  <c r="I276" s="1"/>
  <c r="H274"/>
  <c r="I274" s="1"/>
  <c r="H270"/>
  <c r="I270" s="1"/>
  <c r="H269"/>
  <c r="I269" s="1"/>
  <c r="R266"/>
  <c r="H266"/>
  <c r="I266" s="1"/>
  <c r="R262"/>
  <c r="H262"/>
  <c r="I262" s="1"/>
  <c r="R368"/>
  <c r="H368"/>
  <c r="I368" s="1"/>
  <c r="R260"/>
  <c r="H260"/>
  <c r="I260" s="1"/>
  <c r="R252"/>
  <c r="H252"/>
  <c r="I252" s="1"/>
  <c r="R264"/>
  <c r="H264"/>
  <c r="I264" s="1"/>
  <c r="R263"/>
  <c r="H263"/>
  <c r="I263" s="1"/>
  <c r="R258"/>
  <c r="H258"/>
  <c r="I258" s="1"/>
  <c r="R257"/>
  <c r="H257"/>
  <c r="I257" s="1"/>
  <c r="R256"/>
  <c r="H256"/>
  <c r="I256" s="1"/>
  <c r="R255"/>
  <c r="H255"/>
  <c r="I255" s="1"/>
  <c r="R265"/>
  <c r="H265"/>
  <c r="I265" s="1"/>
  <c r="R254"/>
  <c r="H254"/>
  <c r="I254" s="1"/>
  <c r="R253"/>
  <c r="H253"/>
  <c r="I253" s="1"/>
  <c r="R251"/>
  <c r="H251"/>
  <c r="I251" s="1"/>
  <c r="R268"/>
  <c r="H268"/>
  <c r="I268" s="1"/>
  <c r="H249"/>
  <c r="I249" s="1"/>
  <c r="T248"/>
  <c r="H248"/>
  <c r="I248" s="1"/>
  <c r="T406"/>
  <c r="N406"/>
  <c r="H406"/>
  <c r="I406" s="1"/>
  <c r="P348"/>
  <c r="N348"/>
  <c r="H348"/>
  <c r="I348" s="1"/>
  <c r="P345"/>
  <c r="N345"/>
  <c r="H345"/>
  <c r="I345" s="1"/>
  <c r="P343"/>
  <c r="N343"/>
  <c r="H343"/>
  <c r="I343" s="1"/>
  <c r="P342"/>
  <c r="H342"/>
  <c r="I342" s="1"/>
  <c r="H340"/>
  <c r="I340" s="1"/>
  <c r="P339"/>
  <c r="H339"/>
  <c r="I339" s="1"/>
  <c r="R338"/>
  <c r="H338"/>
  <c r="I338" s="1"/>
  <c r="N337"/>
  <c r="H337"/>
  <c r="I337" s="1"/>
  <c r="H334"/>
  <c r="I334" s="1"/>
  <c r="R333"/>
  <c r="H333"/>
  <c r="I333" s="1"/>
  <c r="R332"/>
  <c r="H332"/>
  <c r="I332" s="1"/>
  <c r="P331"/>
  <c r="H331"/>
  <c r="I331" s="1"/>
  <c r="R330"/>
  <c r="H330"/>
  <c r="I330" s="1"/>
  <c r="R329"/>
  <c r="H329"/>
  <c r="I329" s="1"/>
  <c r="H304"/>
  <c r="H301"/>
  <c r="I301" s="1"/>
  <c r="R242"/>
  <c r="H242"/>
  <c r="I242" s="1"/>
  <c r="R231"/>
  <c r="H231"/>
  <c r="I231" s="1"/>
  <c r="R336"/>
  <c r="H336"/>
  <c r="I336" s="1"/>
  <c r="R241"/>
  <c r="H241"/>
  <c r="I241" s="1"/>
  <c r="R238"/>
  <c r="H238"/>
  <c r="I238" s="1"/>
  <c r="R235"/>
  <c r="H235"/>
  <c r="I235" s="1"/>
  <c r="R234"/>
  <c r="H234"/>
  <c r="I234" s="1"/>
  <c r="R233"/>
  <c r="H233"/>
  <c r="I233" s="1"/>
  <c r="R232"/>
  <c r="H232"/>
  <c r="I232" s="1"/>
  <c r="H207"/>
  <c r="I207" s="1"/>
  <c r="H229"/>
  <c r="I229" s="1"/>
  <c r="H78"/>
  <c r="I78" s="1"/>
  <c r="H77"/>
  <c r="I77" s="1"/>
  <c r="H76"/>
  <c r="I76" s="1"/>
  <c r="H75"/>
  <c r="I75" s="1"/>
  <c r="H74"/>
  <c r="I74" s="1"/>
  <c r="H73"/>
  <c r="I73" s="1"/>
  <c r="H72"/>
  <c r="I72" s="1"/>
  <c r="H71"/>
  <c r="I71" s="1"/>
  <c r="H70"/>
  <c r="I70" s="1"/>
  <c r="P69"/>
  <c r="H69"/>
  <c r="I69" s="1"/>
  <c r="H68"/>
  <c r="I68" s="1"/>
  <c r="H67"/>
  <c r="I67" s="1"/>
  <c r="P66"/>
  <c r="H66"/>
  <c r="I66" s="1"/>
  <c r="P65"/>
  <c r="H65"/>
  <c r="I65" s="1"/>
  <c r="T64"/>
  <c r="H64"/>
  <c r="I64" s="1"/>
  <c r="T63"/>
  <c r="P63"/>
  <c r="H63"/>
  <c r="I63" s="1"/>
  <c r="H62"/>
  <c r="I62" s="1"/>
  <c r="H61"/>
  <c r="I61" s="1"/>
  <c r="T60"/>
  <c r="H60"/>
  <c r="I60" s="1"/>
  <c r="T59"/>
  <c r="H59"/>
  <c r="I59" s="1"/>
  <c r="T58"/>
  <c r="H58"/>
  <c r="I58" s="1"/>
  <c r="H57"/>
  <c r="I57" s="1"/>
  <c r="H56"/>
  <c r="I56" s="1"/>
  <c r="H55"/>
  <c r="I55" s="1"/>
  <c r="H54"/>
  <c r="I54" s="1"/>
  <c r="H51"/>
  <c r="I51" s="1"/>
  <c r="H50"/>
  <c r="I50" s="1"/>
  <c r="H49"/>
  <c r="H47"/>
  <c r="I47" s="1"/>
  <c r="H45"/>
  <c r="I45" s="1"/>
  <c r="H44"/>
  <c r="I44" s="1"/>
  <c r="H43"/>
  <c r="I43" s="1"/>
  <c r="H42"/>
  <c r="I42" s="1"/>
  <c r="H41"/>
  <c r="I41" s="1"/>
  <c r="H40"/>
  <c r="I40" s="1"/>
  <c r="H39"/>
  <c r="H38"/>
  <c r="H37"/>
  <c r="H36"/>
  <c r="I36" s="1"/>
  <c r="H35"/>
  <c r="I35" s="1"/>
  <c r="H34"/>
  <c r="I34" s="1"/>
  <c r="H33"/>
  <c r="I33" s="1"/>
  <c r="H32"/>
  <c r="I32" s="1"/>
  <c r="H30"/>
  <c r="I30" s="1"/>
  <c r="H186"/>
  <c r="I186" s="1"/>
  <c r="H175"/>
  <c r="I175" s="1"/>
  <c r="H159"/>
  <c r="I159" s="1"/>
  <c r="H126"/>
  <c r="I126" s="1"/>
  <c r="P89"/>
  <c r="H89"/>
  <c r="I89" s="1"/>
  <c r="P90"/>
  <c r="H90"/>
  <c r="I90" s="1"/>
  <c r="P156"/>
  <c r="H156"/>
  <c r="I156" s="1"/>
  <c r="P85"/>
  <c r="H85"/>
  <c r="I85" s="1"/>
  <c r="H183"/>
  <c r="I183" s="1"/>
  <c r="H180"/>
  <c r="I180" s="1"/>
  <c r="H182"/>
  <c r="I182" s="1"/>
  <c r="H181"/>
  <c r="I181" s="1"/>
  <c r="H171"/>
  <c r="I171" s="1"/>
  <c r="H170"/>
  <c r="I170" s="1"/>
  <c r="H169"/>
  <c r="I169" s="1"/>
  <c r="H168"/>
  <c r="I168" s="1"/>
  <c r="T167"/>
  <c r="H167"/>
  <c r="I167" s="1"/>
  <c r="R151"/>
  <c r="H151"/>
  <c r="I151" s="1"/>
  <c r="R149"/>
  <c r="H149"/>
  <c r="I149" s="1"/>
  <c r="R148"/>
  <c r="H148"/>
  <c r="I148" s="1"/>
  <c r="R147"/>
  <c r="H147"/>
  <c r="I147" s="1"/>
  <c r="R146"/>
  <c r="H146"/>
  <c r="I146" s="1"/>
  <c r="H145"/>
  <c r="I145" s="1"/>
  <c r="R144"/>
  <c r="H144"/>
  <c r="I144" s="1"/>
  <c r="R143"/>
  <c r="H143"/>
  <c r="I143" s="1"/>
  <c r="R142"/>
  <c r="H142"/>
  <c r="I142" s="1"/>
  <c r="R141"/>
  <c r="P141"/>
  <c r="H141"/>
  <c r="I141" s="1"/>
  <c r="R140"/>
  <c r="P140"/>
  <c r="H140"/>
  <c r="I140" s="1"/>
  <c r="R139"/>
  <c r="P139"/>
  <c r="H139"/>
  <c r="I139" s="1"/>
  <c r="T138"/>
  <c r="H138"/>
  <c r="I138" s="1"/>
  <c r="R118"/>
  <c r="H118"/>
  <c r="I118" s="1"/>
  <c r="R117"/>
  <c r="H117"/>
  <c r="I117" s="1"/>
  <c r="R116"/>
  <c r="H116"/>
  <c r="I116" s="1"/>
  <c r="R115"/>
  <c r="H115"/>
  <c r="I115" s="1"/>
  <c r="R114"/>
  <c r="H114"/>
  <c r="I114" s="1"/>
  <c r="R120"/>
  <c r="H120"/>
  <c r="I120" s="1"/>
  <c r="R119"/>
  <c r="P101"/>
  <c r="H101"/>
  <c r="I101" s="1"/>
  <c r="P100"/>
  <c r="H100"/>
  <c r="I100" s="1"/>
  <c r="P99"/>
  <c r="H99"/>
  <c r="I99" s="1"/>
  <c r="H31"/>
  <c r="I31" s="1"/>
  <c r="H27"/>
  <c r="I27" s="1"/>
  <c r="H26"/>
  <c r="I26" s="1"/>
  <c r="H25"/>
  <c r="I25" s="1"/>
  <c r="H24"/>
  <c r="I24" s="1"/>
  <c r="H23"/>
  <c r="I23" s="1"/>
  <c r="T22"/>
  <c r="H22"/>
  <c r="I22" s="1"/>
  <c r="P164"/>
  <c r="H164"/>
  <c r="I164" s="1"/>
  <c r="P163"/>
  <c r="H163"/>
  <c r="I163" s="1"/>
  <c r="H111"/>
  <c r="I111" s="1"/>
  <c r="R110"/>
  <c r="H110"/>
  <c r="I110" s="1"/>
  <c r="H135"/>
  <c r="I135" s="1"/>
  <c r="R134"/>
  <c r="P134"/>
  <c r="R133"/>
  <c r="H133"/>
  <c r="I133" s="1"/>
  <c r="R132"/>
  <c r="H132"/>
  <c r="I132" s="1"/>
  <c r="R131"/>
  <c r="H131"/>
  <c r="I131" s="1"/>
  <c r="R130"/>
  <c r="N130"/>
  <c r="H130"/>
  <c r="I130" s="1"/>
  <c r="P82"/>
  <c r="H82"/>
  <c r="I82" s="1"/>
  <c r="H209"/>
  <c r="I209" s="1"/>
  <c r="P95"/>
  <c r="H95"/>
  <c r="I95" s="1"/>
  <c r="H19"/>
  <c r="I19" s="1"/>
  <c r="H16"/>
  <c r="I16" s="1"/>
  <c r="H14"/>
  <c r="I14" s="1"/>
  <c r="I37" l="1"/>
  <c r="U37" s="1"/>
  <c r="V37" s="1"/>
  <c r="X37" s="1"/>
  <c r="L304"/>
  <c r="I304"/>
  <c r="I49"/>
  <c r="I38"/>
  <c r="U38" s="1"/>
  <c r="V38" s="1"/>
  <c r="X38" s="1"/>
  <c r="I39"/>
  <c r="U39" s="1"/>
  <c r="V39" s="1"/>
  <c r="X39" s="1"/>
  <c r="L301"/>
  <c r="U301"/>
  <c r="V301" s="1"/>
  <c r="X301" s="1"/>
  <c r="K297"/>
  <c r="U504"/>
  <c r="V504" s="1"/>
  <c r="X504" s="1"/>
  <c r="L499"/>
  <c r="U471"/>
  <c r="V471" s="1"/>
  <c r="X471" s="1"/>
  <c r="L466"/>
  <c r="U453"/>
  <c r="V453" s="1"/>
  <c r="X453" s="1"/>
  <c r="L451"/>
  <c r="L501"/>
  <c r="U474"/>
  <c r="V474" s="1"/>
  <c r="X474" s="1"/>
  <c r="L468"/>
  <c r="U457"/>
  <c r="V457" s="1"/>
  <c r="X457" s="1"/>
  <c r="L454"/>
  <c r="U452"/>
  <c r="V452" s="1"/>
  <c r="X452" s="1"/>
  <c r="K298"/>
  <c r="L298" s="1"/>
  <c r="U499"/>
  <c r="V499" s="1"/>
  <c r="X499" s="1"/>
  <c r="U466"/>
  <c r="V466" s="1"/>
  <c r="X466" s="1"/>
  <c r="U451"/>
  <c r="V451" s="1"/>
  <c r="X451" s="1"/>
  <c r="K580"/>
  <c r="U580" s="1"/>
  <c r="K624"/>
  <c r="U594"/>
  <c r="V594" s="1"/>
  <c r="X594" s="1"/>
  <c r="U586"/>
  <c r="V586" s="1"/>
  <c r="U589"/>
  <c r="V589" s="1"/>
  <c r="X589" s="1"/>
  <c r="U593"/>
  <c r="V593" s="1"/>
  <c r="U585"/>
  <c r="V585" s="1"/>
  <c r="X585" s="1"/>
  <c r="U588"/>
  <c r="U595"/>
  <c r="V595" s="1"/>
  <c r="U583"/>
  <c r="V583" s="1"/>
  <c r="X583" s="1"/>
  <c r="U587"/>
  <c r="U592"/>
  <c r="V592" s="1"/>
  <c r="X592" s="1"/>
  <c r="U582"/>
  <c r="V582" s="1"/>
  <c r="U590"/>
  <c r="V590" s="1"/>
  <c r="X590" s="1"/>
  <c r="U584"/>
  <c r="U73"/>
  <c r="V73" s="1"/>
  <c r="X73" s="1"/>
  <c r="U69"/>
  <c r="V69" s="1"/>
  <c r="X69" s="1"/>
  <c r="U76"/>
  <c r="V76" s="1"/>
  <c r="X76" s="1"/>
  <c r="U224"/>
  <c r="V224" s="1"/>
  <c r="X224" s="1"/>
  <c r="U75"/>
  <c r="V75" s="1"/>
  <c r="X75" s="1"/>
  <c r="U219"/>
  <c r="V219" s="1"/>
  <c r="X219" s="1"/>
  <c r="U65"/>
  <c r="V65" s="1"/>
  <c r="X65" s="1"/>
  <c r="U70"/>
  <c r="V70" s="1"/>
  <c r="X70" s="1"/>
  <c r="U78"/>
  <c r="V78" s="1"/>
  <c r="X78" s="1"/>
  <c r="U221"/>
  <c r="V221" s="1"/>
  <c r="X221" s="1"/>
  <c r="U47"/>
  <c r="V47" s="1"/>
  <c r="X47" s="1"/>
  <c r="U45"/>
  <c r="V45" s="1"/>
  <c r="X45" s="1"/>
  <c r="U49"/>
  <c r="V49" s="1"/>
  <c r="X49" s="1"/>
  <c r="U324"/>
  <c r="V324" s="1"/>
  <c r="X324" s="1"/>
  <c r="X325" s="1"/>
  <c r="U385"/>
  <c r="K101"/>
  <c r="K581"/>
  <c r="L581" s="1"/>
  <c r="V528"/>
  <c r="X528" s="1"/>
  <c r="K628"/>
  <c r="U36"/>
  <c r="V36" s="1"/>
  <c r="X36" s="1"/>
  <c r="U40"/>
  <c r="V40" s="1"/>
  <c r="X40" s="1"/>
  <c r="U32"/>
  <c r="V32" s="1"/>
  <c r="X32" s="1"/>
  <c r="U55"/>
  <c r="V55" s="1"/>
  <c r="X55" s="1"/>
  <c r="U33"/>
  <c r="V33" s="1"/>
  <c r="X33" s="1"/>
  <c r="U51"/>
  <c r="V51" s="1"/>
  <c r="X51" s="1"/>
  <c r="U43"/>
  <c r="V43" s="1"/>
  <c r="X43" s="1"/>
  <c r="U42"/>
  <c r="V42" s="1"/>
  <c r="X42" s="1"/>
  <c r="U41"/>
  <c r="V41" s="1"/>
  <c r="X41" s="1"/>
  <c r="U35"/>
  <c r="V35" s="1"/>
  <c r="X35" s="1"/>
  <c r="U34"/>
  <c r="V34" s="1"/>
  <c r="X34" s="1"/>
  <c r="V501"/>
  <c r="X501" s="1"/>
  <c r="V468"/>
  <c r="X468" s="1"/>
  <c r="V454"/>
  <c r="X454" s="1"/>
  <c r="K447"/>
  <c r="K445"/>
  <c r="K441"/>
  <c r="K439"/>
  <c r="K426"/>
  <c r="L426" s="1"/>
  <c r="K427"/>
  <c r="K415"/>
  <c r="U382"/>
  <c r="K377"/>
  <c r="K376"/>
  <c r="L376" s="1"/>
  <c r="K375"/>
  <c r="K341"/>
  <c r="L341" s="1"/>
  <c r="K335"/>
  <c r="K328"/>
  <c r="U321"/>
  <c r="V321" s="1"/>
  <c r="K288"/>
  <c r="U288" s="1"/>
  <c r="U282"/>
  <c r="U281"/>
  <c r="V281" s="1"/>
  <c r="K273"/>
  <c r="K272"/>
  <c r="K275"/>
  <c r="K259"/>
  <c r="K243"/>
  <c r="K239"/>
  <c r="U239" s="1"/>
  <c r="K236"/>
  <c r="L236" s="1"/>
  <c r="K230"/>
  <c r="K179"/>
  <c r="U154"/>
  <c r="V154" s="1"/>
  <c r="X154" s="1"/>
  <c r="K150"/>
  <c r="U125"/>
  <c r="V125" s="1"/>
  <c r="X125" s="1"/>
  <c r="U123"/>
  <c r="V123" s="1"/>
  <c r="X123" s="1"/>
  <c r="U106"/>
  <c r="V106" s="1"/>
  <c r="X106" s="1"/>
  <c r="U104"/>
  <c r="V104" s="1"/>
  <c r="X104" s="1"/>
  <c r="K96"/>
  <c r="L96" s="1"/>
  <c r="U669"/>
  <c r="V669" s="1"/>
  <c r="X669" s="1"/>
  <c r="U654"/>
  <c r="V654" s="1"/>
  <c r="X654" s="1"/>
  <c r="K117"/>
  <c r="K209"/>
  <c r="K82"/>
  <c r="K130"/>
  <c r="K111"/>
  <c r="K163"/>
  <c r="L163" s="1"/>
  <c r="K25"/>
  <c r="K27"/>
  <c r="K233"/>
  <c r="K231"/>
  <c r="K331"/>
  <c r="K406"/>
  <c r="L406" s="1"/>
  <c r="K135"/>
  <c r="L135" s="1"/>
  <c r="K114"/>
  <c r="U114" s="1"/>
  <c r="K116"/>
  <c r="L116" s="1"/>
  <c r="K118"/>
  <c r="U118" s="1"/>
  <c r="K139"/>
  <c r="L139" s="1"/>
  <c r="K141"/>
  <c r="U141" s="1"/>
  <c r="K143"/>
  <c r="L143" s="1"/>
  <c r="K145"/>
  <c r="U145" s="1"/>
  <c r="K169"/>
  <c r="K171"/>
  <c r="U90"/>
  <c r="V90" s="1"/>
  <c r="X90" s="1"/>
  <c r="U186"/>
  <c r="V186" s="1"/>
  <c r="X186" s="1"/>
  <c r="X187" s="1"/>
  <c r="K238"/>
  <c r="K337"/>
  <c r="K95"/>
  <c r="K22"/>
  <c r="U22" s="1"/>
  <c r="K23"/>
  <c r="K31"/>
  <c r="K100"/>
  <c r="K181"/>
  <c r="K182"/>
  <c r="K180"/>
  <c r="K183"/>
  <c r="U183" s="1"/>
  <c r="U156"/>
  <c r="V156" s="1"/>
  <c r="X156" s="1"/>
  <c r="U89"/>
  <c r="V89" s="1"/>
  <c r="X89" s="1"/>
  <c r="U126"/>
  <c r="V126" s="1"/>
  <c r="X126" s="1"/>
  <c r="U175"/>
  <c r="V175" s="1"/>
  <c r="X175" s="1"/>
  <c r="K234"/>
  <c r="L234" s="1"/>
  <c r="K333"/>
  <c r="K338"/>
  <c r="U338" s="1"/>
  <c r="K16"/>
  <c r="K133"/>
  <c r="K120"/>
  <c r="L120" s="1"/>
  <c r="K115"/>
  <c r="L115" s="1"/>
  <c r="K138"/>
  <c r="L138" s="1"/>
  <c r="K140"/>
  <c r="U140" s="1"/>
  <c r="K142"/>
  <c r="L142" s="1"/>
  <c r="K144"/>
  <c r="K167"/>
  <c r="K168"/>
  <c r="K170"/>
  <c r="U85"/>
  <c r="V85" s="1"/>
  <c r="X85" s="1"/>
  <c r="X86" s="1"/>
  <c r="U159"/>
  <c r="V159" s="1"/>
  <c r="X159" s="1"/>
  <c r="K232"/>
  <c r="K336"/>
  <c r="K348"/>
  <c r="K14"/>
  <c r="L14" s="1"/>
  <c r="K131"/>
  <c r="L131" s="1"/>
  <c r="K132"/>
  <c r="U132" s="1"/>
  <c r="K110"/>
  <c r="K164"/>
  <c r="K24"/>
  <c r="K26"/>
  <c r="K99"/>
  <c r="K146"/>
  <c r="K147"/>
  <c r="K148"/>
  <c r="K149"/>
  <c r="K151"/>
  <c r="K207"/>
  <c r="K235"/>
  <c r="K241"/>
  <c r="K329"/>
  <c r="L329" s="1"/>
  <c r="K330"/>
  <c r="L330" s="1"/>
  <c r="K332"/>
  <c r="K334"/>
  <c r="K248"/>
  <c r="K251"/>
  <c r="K254"/>
  <c r="K265"/>
  <c r="K257"/>
  <c r="K252"/>
  <c r="U252" s="1"/>
  <c r="K274"/>
  <c r="K287"/>
  <c r="K307"/>
  <c r="K312"/>
  <c r="K314"/>
  <c r="K352"/>
  <c r="K358"/>
  <c r="U358" s="1"/>
  <c r="K362"/>
  <c r="L362" s="1"/>
  <c r="K365"/>
  <c r="K372"/>
  <c r="K459"/>
  <c r="K414"/>
  <c r="L414" s="1"/>
  <c r="K424"/>
  <c r="L424" s="1"/>
  <c r="K421"/>
  <c r="K465"/>
  <c r="U465" s="1"/>
  <c r="K631"/>
  <c r="U631" s="1"/>
  <c r="U666"/>
  <c r="V666" s="1"/>
  <c r="X666" s="1"/>
  <c r="U674"/>
  <c r="V674" s="1"/>
  <c r="X674" s="1"/>
  <c r="K256"/>
  <c r="K263"/>
  <c r="K276"/>
  <c r="L276" s="1"/>
  <c r="K311"/>
  <c r="K315"/>
  <c r="K353"/>
  <c r="L353" s="1"/>
  <c r="K359"/>
  <c r="L359" s="1"/>
  <c r="K363"/>
  <c r="K366"/>
  <c r="L366" s="1"/>
  <c r="K373"/>
  <c r="K290"/>
  <c r="U290" s="1"/>
  <c r="K291"/>
  <c r="L291" s="1"/>
  <c r="K455"/>
  <c r="K460"/>
  <c r="K418"/>
  <c r="U418" s="1"/>
  <c r="K413"/>
  <c r="L413" s="1"/>
  <c r="K419"/>
  <c r="K425"/>
  <c r="U381"/>
  <c r="V381" s="1"/>
  <c r="U383"/>
  <c r="U384"/>
  <c r="V384" s="1"/>
  <c r="K629"/>
  <c r="L629" s="1"/>
  <c r="K634"/>
  <c r="L634" s="1"/>
  <c r="U639"/>
  <c r="V639" s="1"/>
  <c r="X639" s="1"/>
  <c r="X640" s="1"/>
  <c r="K253"/>
  <c r="L253" s="1"/>
  <c r="K260"/>
  <c r="K368"/>
  <c r="K269"/>
  <c r="K278"/>
  <c r="K308"/>
  <c r="U308" s="1"/>
  <c r="K310"/>
  <c r="L310" s="1"/>
  <c r="K316"/>
  <c r="L316" s="1"/>
  <c r="K351"/>
  <c r="K354"/>
  <c r="K360"/>
  <c r="K367"/>
  <c r="U367" s="1"/>
  <c r="K371"/>
  <c r="L371" s="1"/>
  <c r="K374"/>
  <c r="K458"/>
  <c r="U458" s="1"/>
  <c r="K411"/>
  <c r="L411" s="1"/>
  <c r="K412"/>
  <c r="K410"/>
  <c r="K422"/>
  <c r="K463"/>
  <c r="K469"/>
  <c r="L469" s="1"/>
  <c r="K472"/>
  <c r="K473"/>
  <c r="U473" s="1"/>
  <c r="K475"/>
  <c r="L475" s="1"/>
  <c r="K482"/>
  <c r="L482" s="1"/>
  <c r="K483"/>
  <c r="K485"/>
  <c r="U485" s="1"/>
  <c r="K484"/>
  <c r="L484" s="1"/>
  <c r="K487"/>
  <c r="L487" s="1"/>
  <c r="K486"/>
  <c r="K476"/>
  <c r="U476" s="1"/>
  <c r="K478"/>
  <c r="K477"/>
  <c r="L477" s="1"/>
  <c r="K479"/>
  <c r="U479" s="1"/>
  <c r="K480"/>
  <c r="U480" s="1"/>
  <c r="K431"/>
  <c r="L431" s="1"/>
  <c r="K630"/>
  <c r="K633"/>
  <c r="K249"/>
  <c r="K268"/>
  <c r="K255"/>
  <c r="K258"/>
  <c r="K264"/>
  <c r="U264" s="1"/>
  <c r="K266"/>
  <c r="L266" s="1"/>
  <c r="K277"/>
  <c r="K289"/>
  <c r="K309"/>
  <c r="L309" s="1"/>
  <c r="K313"/>
  <c r="K317"/>
  <c r="U317" s="1"/>
  <c r="K357"/>
  <c r="K364"/>
  <c r="K370"/>
  <c r="K490"/>
  <c r="L490" s="1"/>
  <c r="K489"/>
  <c r="K488"/>
  <c r="U488" s="1"/>
  <c r="K491"/>
  <c r="L491" s="1"/>
  <c r="K492"/>
  <c r="L492" s="1"/>
  <c r="K493"/>
  <c r="K495"/>
  <c r="L495" s="1"/>
  <c r="K496"/>
  <c r="L496" s="1"/>
  <c r="K500"/>
  <c r="K498"/>
  <c r="U498" s="1"/>
  <c r="K497"/>
  <c r="L497" s="1"/>
  <c r="K502"/>
  <c r="L502" s="1"/>
  <c r="K503"/>
  <c r="K505"/>
  <c r="U505" s="1"/>
  <c r="K450"/>
  <c r="L450" s="1"/>
  <c r="K456"/>
  <c r="K461"/>
  <c r="K417"/>
  <c r="K409"/>
  <c r="K423"/>
  <c r="K462"/>
  <c r="K467"/>
  <c r="K430"/>
  <c r="U430" s="1"/>
  <c r="K433"/>
  <c r="L433" s="1"/>
  <c r="K434"/>
  <c r="L434" s="1"/>
  <c r="K435"/>
  <c r="K436"/>
  <c r="U436" s="1"/>
  <c r="K437"/>
  <c r="L437" s="1"/>
  <c r="K443"/>
  <c r="L443" s="1"/>
  <c r="K444"/>
  <c r="K442"/>
  <c r="U442" s="1"/>
  <c r="K438"/>
  <c r="L438" s="1"/>
  <c r="K448"/>
  <c r="L448" s="1"/>
  <c r="K449"/>
  <c r="U449" s="1"/>
  <c r="K446"/>
  <c r="U380"/>
  <c r="V380" s="1"/>
  <c r="U320"/>
  <c r="V320" s="1"/>
  <c r="K627"/>
  <c r="K632"/>
  <c r="K270"/>
  <c r="L270" s="1"/>
  <c r="K345"/>
  <c r="K262"/>
  <c r="K19"/>
  <c r="K361"/>
  <c r="K356"/>
  <c r="K494"/>
  <c r="U494" s="1"/>
  <c r="K242"/>
  <c r="L242" s="1"/>
  <c r="K229"/>
  <c r="L229" s="1"/>
  <c r="K339"/>
  <c r="K342"/>
  <c r="L342" s="1"/>
  <c r="K340"/>
  <c r="U678"/>
  <c r="V678" s="1"/>
  <c r="X678" s="1"/>
  <c r="U215"/>
  <c r="U670"/>
  <c r="V670" s="1"/>
  <c r="X670" s="1"/>
  <c r="U646"/>
  <c r="V646" s="1"/>
  <c r="X646" s="1"/>
  <c r="W658"/>
  <c r="U676"/>
  <c r="V676" s="1"/>
  <c r="X676" s="1"/>
  <c r="V656"/>
  <c r="X656" s="1"/>
  <c r="U648"/>
  <c r="V648" s="1"/>
  <c r="X648" s="1"/>
  <c r="U668"/>
  <c r="V668" s="1"/>
  <c r="X668" s="1"/>
  <c r="U680"/>
  <c r="V680" s="1"/>
  <c r="X680" s="1"/>
  <c r="V672"/>
  <c r="X672" s="1"/>
  <c r="U645"/>
  <c r="V645" s="1"/>
  <c r="X645" s="1"/>
  <c r="U649"/>
  <c r="V649" s="1"/>
  <c r="X649" s="1"/>
  <c r="U651"/>
  <c r="V651" s="1"/>
  <c r="X651" s="1"/>
  <c r="U655"/>
  <c r="V655" s="1"/>
  <c r="X655" s="1"/>
  <c r="U667"/>
  <c r="V667" s="1"/>
  <c r="X667" s="1"/>
  <c r="U671"/>
  <c r="V671" s="1"/>
  <c r="X671" s="1"/>
  <c r="U675"/>
  <c r="V675" s="1"/>
  <c r="X675" s="1"/>
  <c r="U679"/>
  <c r="V679" s="1"/>
  <c r="X679" s="1"/>
  <c r="U644"/>
  <c r="V644" s="1"/>
  <c r="X644" s="1"/>
  <c r="U647"/>
  <c r="V647" s="1"/>
  <c r="X647" s="1"/>
  <c r="U653"/>
  <c r="V653" s="1"/>
  <c r="X653" s="1"/>
  <c r="U665"/>
  <c r="V665" s="1"/>
  <c r="X665" s="1"/>
  <c r="U673"/>
  <c r="V673" s="1"/>
  <c r="X673" s="1"/>
  <c r="U677"/>
  <c r="V677" s="1"/>
  <c r="X677" s="1"/>
  <c r="L478" l="1"/>
  <c r="U30"/>
  <c r="V30" s="1"/>
  <c r="X30" s="1"/>
  <c r="U340"/>
  <c r="L340"/>
  <c r="U361"/>
  <c r="L361"/>
  <c r="L417"/>
  <c r="U417"/>
  <c r="V417" s="1"/>
  <c r="X417" s="1"/>
  <c r="L364"/>
  <c r="U364"/>
  <c r="L249"/>
  <c r="U249"/>
  <c r="V249" s="1"/>
  <c r="X249" s="1"/>
  <c r="L630"/>
  <c r="U630"/>
  <c r="V630" s="1"/>
  <c r="X630" s="1"/>
  <c r="L422"/>
  <c r="U422"/>
  <c r="U269"/>
  <c r="V269" s="1"/>
  <c r="X269" s="1"/>
  <c r="L269"/>
  <c r="L312"/>
  <c r="U312"/>
  <c r="V312" s="1"/>
  <c r="X312" s="1"/>
  <c r="U265"/>
  <c r="V265" s="1"/>
  <c r="X265" s="1"/>
  <c r="L265"/>
  <c r="U151"/>
  <c r="V151" s="1"/>
  <c r="X151" s="1"/>
  <c r="L151"/>
  <c r="U146"/>
  <c r="V146" s="1"/>
  <c r="X146" s="1"/>
  <c r="L146"/>
  <c r="L164"/>
  <c r="U164"/>
  <c r="V164" s="1"/>
  <c r="X164" s="1"/>
  <c r="L232"/>
  <c r="U232"/>
  <c r="V232" s="1"/>
  <c r="X232" s="1"/>
  <c r="L16"/>
  <c r="U16"/>
  <c r="V16" s="1"/>
  <c r="X16" s="1"/>
  <c r="U182"/>
  <c r="L182"/>
  <c r="L23"/>
  <c r="U23"/>
  <c r="U169"/>
  <c r="V169" s="1"/>
  <c r="X169" s="1"/>
  <c r="L169"/>
  <c r="L331"/>
  <c r="U331"/>
  <c r="V331" s="1"/>
  <c r="X331" s="1"/>
  <c r="L27"/>
  <c r="U27"/>
  <c r="V27" s="1"/>
  <c r="X27" s="1"/>
  <c r="U130"/>
  <c r="V130" s="1"/>
  <c r="X130" s="1"/>
  <c r="L130"/>
  <c r="L179"/>
  <c r="U179"/>
  <c r="V179" s="1"/>
  <c r="X179" s="1"/>
  <c r="U243"/>
  <c r="V243" s="1"/>
  <c r="X243" s="1"/>
  <c r="L243"/>
  <c r="L375"/>
  <c r="U375"/>
  <c r="V375" s="1"/>
  <c r="X375" s="1"/>
  <c r="U445"/>
  <c r="V445" s="1"/>
  <c r="X445" s="1"/>
  <c r="L445"/>
  <c r="U628"/>
  <c r="V628" s="1"/>
  <c r="X628" s="1"/>
  <c r="L628"/>
  <c r="U376"/>
  <c r="V376" s="1"/>
  <c r="X376" s="1"/>
  <c r="U259"/>
  <c r="V259" s="1"/>
  <c r="X259" s="1"/>
  <c r="L239"/>
  <c r="L449"/>
  <c r="U438"/>
  <c r="L444"/>
  <c r="U437"/>
  <c r="V437" s="1"/>
  <c r="X437" s="1"/>
  <c r="L435"/>
  <c r="U433"/>
  <c r="L467"/>
  <c r="L419"/>
  <c r="U411"/>
  <c r="L374"/>
  <c r="L363"/>
  <c r="U353"/>
  <c r="V353" s="1"/>
  <c r="X353" s="1"/>
  <c r="L313"/>
  <c r="U276"/>
  <c r="L274"/>
  <c r="U212"/>
  <c r="L333"/>
  <c r="L241"/>
  <c r="U229"/>
  <c r="V229" s="1"/>
  <c r="X229" s="1"/>
  <c r="L144"/>
  <c r="U142"/>
  <c r="V142" s="1"/>
  <c r="X142" s="1"/>
  <c r="L140"/>
  <c r="U138"/>
  <c r="V138" s="1"/>
  <c r="X138" s="1"/>
  <c r="L117"/>
  <c r="U115"/>
  <c r="V115" s="1"/>
  <c r="X115" s="1"/>
  <c r="U119"/>
  <c r="V119" s="1"/>
  <c r="X119" s="1"/>
  <c r="U135"/>
  <c r="V135" s="1"/>
  <c r="X135" s="1"/>
  <c r="L132"/>
  <c r="U14"/>
  <c r="V14" s="1"/>
  <c r="X14" s="1"/>
  <c r="U341"/>
  <c r="L272"/>
  <c r="L631"/>
  <c r="U431"/>
  <c r="V431" s="1"/>
  <c r="X431" s="1"/>
  <c r="L479"/>
  <c r="U478"/>
  <c r="V478" s="1"/>
  <c r="X478" s="1"/>
  <c r="L486"/>
  <c r="U484"/>
  <c r="V484" s="1"/>
  <c r="X484" s="1"/>
  <c r="L483"/>
  <c r="U475"/>
  <c r="V475" s="1"/>
  <c r="X475" s="1"/>
  <c r="L472"/>
  <c r="U469"/>
  <c r="V469" s="1"/>
  <c r="X469" s="1"/>
  <c r="L421"/>
  <c r="U414"/>
  <c r="V414" s="1"/>
  <c r="X414" s="1"/>
  <c r="L460"/>
  <c r="U450"/>
  <c r="L503"/>
  <c r="U497"/>
  <c r="V497" s="1"/>
  <c r="X497" s="1"/>
  <c r="L500"/>
  <c r="U495"/>
  <c r="V495" s="1"/>
  <c r="X495" s="1"/>
  <c r="L493"/>
  <c r="U491"/>
  <c r="V491" s="1"/>
  <c r="X491" s="1"/>
  <c r="L489"/>
  <c r="U291"/>
  <c r="V291" s="1"/>
  <c r="X291" s="1"/>
  <c r="L373"/>
  <c r="U362"/>
  <c r="V362" s="1"/>
  <c r="X362" s="1"/>
  <c r="L352"/>
  <c r="U310"/>
  <c r="V310" s="1"/>
  <c r="X310" s="1"/>
  <c r="L287"/>
  <c r="U266"/>
  <c r="V266" s="1"/>
  <c r="X266" s="1"/>
  <c r="L256"/>
  <c r="U342"/>
  <c r="L233"/>
  <c r="L19"/>
  <c r="U19"/>
  <c r="V19" s="1"/>
  <c r="X19" s="1"/>
  <c r="U632"/>
  <c r="V632" s="1"/>
  <c r="X632" s="1"/>
  <c r="L632"/>
  <c r="L462"/>
  <c r="U462"/>
  <c r="V462" s="1"/>
  <c r="X462" s="1"/>
  <c r="L461"/>
  <c r="U461"/>
  <c r="U357"/>
  <c r="V357" s="1"/>
  <c r="X357" s="1"/>
  <c r="L357"/>
  <c r="U289"/>
  <c r="V289" s="1"/>
  <c r="X289" s="1"/>
  <c r="L289"/>
  <c r="U258"/>
  <c r="V258" s="1"/>
  <c r="X258" s="1"/>
  <c r="L258"/>
  <c r="U410"/>
  <c r="V410" s="1"/>
  <c r="X410" s="1"/>
  <c r="L410"/>
  <c r="L360"/>
  <c r="U360"/>
  <c r="V360" s="1"/>
  <c r="X360" s="1"/>
  <c r="L368"/>
  <c r="U368"/>
  <c r="U455"/>
  <c r="V455" s="1"/>
  <c r="X455" s="1"/>
  <c r="L455"/>
  <c r="U315"/>
  <c r="V315" s="1"/>
  <c r="X315" s="1"/>
  <c r="L315"/>
  <c r="L263"/>
  <c r="U263"/>
  <c r="V263" s="1"/>
  <c r="X263" s="1"/>
  <c r="L459"/>
  <c r="U459"/>
  <c r="V459" s="1"/>
  <c r="X459" s="1"/>
  <c r="L307"/>
  <c r="U307"/>
  <c r="U254"/>
  <c r="V254" s="1"/>
  <c r="X254" s="1"/>
  <c r="L254"/>
  <c r="U334"/>
  <c r="V334" s="1"/>
  <c r="X334" s="1"/>
  <c r="L334"/>
  <c r="U149"/>
  <c r="V149" s="1"/>
  <c r="X149" s="1"/>
  <c r="L149"/>
  <c r="U99"/>
  <c r="V99" s="1"/>
  <c r="X99" s="1"/>
  <c r="L99"/>
  <c r="U110"/>
  <c r="V110" s="1"/>
  <c r="X110" s="1"/>
  <c r="L110"/>
  <c r="L348"/>
  <c r="U348"/>
  <c r="V348" s="1"/>
  <c r="X348" s="1"/>
  <c r="U170"/>
  <c r="V170" s="1"/>
  <c r="X170" s="1"/>
  <c r="L170"/>
  <c r="L181"/>
  <c r="U181"/>
  <c r="L337"/>
  <c r="U337"/>
  <c r="V337" s="1"/>
  <c r="X337" s="1"/>
  <c r="U231"/>
  <c r="L231"/>
  <c r="U25"/>
  <c r="V25" s="1"/>
  <c r="X25" s="1"/>
  <c r="L25"/>
  <c r="L82"/>
  <c r="U82"/>
  <c r="U230"/>
  <c r="V230" s="1"/>
  <c r="X230" s="1"/>
  <c r="L230"/>
  <c r="L273"/>
  <c r="U273"/>
  <c r="V273" s="1"/>
  <c r="X273" s="1"/>
  <c r="L328"/>
  <c r="U328"/>
  <c r="L439"/>
  <c r="U439"/>
  <c r="V439" s="1"/>
  <c r="X439" s="1"/>
  <c r="L447"/>
  <c r="U447"/>
  <c r="V447" s="1"/>
  <c r="X447" s="1"/>
  <c r="K416"/>
  <c r="L416" s="1"/>
  <c r="K134"/>
  <c r="U134" s="1"/>
  <c r="V134" s="1"/>
  <c r="X134" s="1"/>
  <c r="K440"/>
  <c r="L259"/>
  <c r="U634"/>
  <c r="V634" s="1"/>
  <c r="X634" s="1"/>
  <c r="U629"/>
  <c r="L580"/>
  <c r="U448"/>
  <c r="V448" s="1"/>
  <c r="X448" s="1"/>
  <c r="L442"/>
  <c r="U443"/>
  <c r="V443" s="1"/>
  <c r="X443" s="1"/>
  <c r="L436"/>
  <c r="L430"/>
  <c r="U413"/>
  <c r="V413" s="1"/>
  <c r="X413" s="1"/>
  <c r="L458"/>
  <c r="U371"/>
  <c r="V371" s="1"/>
  <c r="X371" s="1"/>
  <c r="L367"/>
  <c r="U359"/>
  <c r="V359" s="1"/>
  <c r="X359" s="1"/>
  <c r="L317"/>
  <c r="U309"/>
  <c r="L252"/>
  <c r="L338"/>
  <c r="U330"/>
  <c r="U329"/>
  <c r="V329" s="1"/>
  <c r="X329" s="1"/>
  <c r="L145"/>
  <c r="U143"/>
  <c r="V143" s="1"/>
  <c r="X143" s="1"/>
  <c r="L141"/>
  <c r="U139"/>
  <c r="V139" s="1"/>
  <c r="X139" s="1"/>
  <c r="L118"/>
  <c r="U116"/>
  <c r="L114"/>
  <c r="U120"/>
  <c r="V120" s="1"/>
  <c r="X120" s="1"/>
  <c r="L22"/>
  <c r="U131"/>
  <c r="V131" s="1"/>
  <c r="X131" s="1"/>
  <c r="U426"/>
  <c r="V426" s="1"/>
  <c r="X426" s="1"/>
  <c r="L288"/>
  <c r="U236"/>
  <c r="V236" s="1"/>
  <c r="X236" s="1"/>
  <c r="U96"/>
  <c r="V96" s="1"/>
  <c r="X96" s="1"/>
  <c r="U581"/>
  <c r="V581" s="1"/>
  <c r="X581" s="1"/>
  <c r="U298"/>
  <c r="V298" s="1"/>
  <c r="X298" s="1"/>
  <c r="L480"/>
  <c r="U477"/>
  <c r="V477" s="1"/>
  <c r="X477" s="1"/>
  <c r="L476"/>
  <c r="U487"/>
  <c r="V487" s="1"/>
  <c r="X487" s="1"/>
  <c r="L485"/>
  <c r="U482"/>
  <c r="V482" s="1"/>
  <c r="X482" s="1"/>
  <c r="L473"/>
  <c r="L465"/>
  <c r="U424"/>
  <c r="V424" s="1"/>
  <c r="X424" s="1"/>
  <c r="L418"/>
  <c r="L505"/>
  <c r="U502"/>
  <c r="V502" s="1"/>
  <c r="X502" s="1"/>
  <c r="L498"/>
  <c r="U496"/>
  <c r="V496" s="1"/>
  <c r="X496" s="1"/>
  <c r="L494"/>
  <c r="U492"/>
  <c r="V492" s="1"/>
  <c r="X492" s="1"/>
  <c r="L488"/>
  <c r="U490"/>
  <c r="V490" s="1"/>
  <c r="X490" s="1"/>
  <c r="L290"/>
  <c r="U366"/>
  <c r="L358"/>
  <c r="U316"/>
  <c r="L308"/>
  <c r="U270"/>
  <c r="V270" s="1"/>
  <c r="X270" s="1"/>
  <c r="L264"/>
  <c r="U406"/>
  <c r="V406" s="1"/>
  <c r="X406" s="1"/>
  <c r="U242"/>
  <c r="V242" s="1"/>
  <c r="X242" s="1"/>
  <c r="L339"/>
  <c r="U339"/>
  <c r="V339" s="1"/>
  <c r="X339" s="1"/>
  <c r="L262"/>
  <c r="U262"/>
  <c r="V262" s="1"/>
  <c r="X262" s="1"/>
  <c r="L627"/>
  <c r="U627"/>
  <c r="V627" s="1"/>
  <c r="X627" s="1"/>
  <c r="L423"/>
  <c r="U423"/>
  <c r="V423" s="1"/>
  <c r="X423" s="1"/>
  <c r="L456"/>
  <c r="U456"/>
  <c r="V456" s="1"/>
  <c r="X456" s="1"/>
  <c r="L277"/>
  <c r="U277"/>
  <c r="V277" s="1"/>
  <c r="X277" s="1"/>
  <c r="U255"/>
  <c r="V255" s="1"/>
  <c r="X255" s="1"/>
  <c r="L255"/>
  <c r="U412"/>
  <c r="V412" s="1"/>
  <c r="X412" s="1"/>
  <c r="L412"/>
  <c r="L354"/>
  <c r="U354"/>
  <c r="V354" s="1"/>
  <c r="X354" s="1"/>
  <c r="U260"/>
  <c r="V260" s="1"/>
  <c r="X260" s="1"/>
  <c r="L260"/>
  <c r="U425"/>
  <c r="V425" s="1"/>
  <c r="X425" s="1"/>
  <c r="L425"/>
  <c r="U311"/>
  <c r="L311"/>
  <c r="L372"/>
  <c r="U372"/>
  <c r="L251"/>
  <c r="U251"/>
  <c r="V251" s="1"/>
  <c r="X251" s="1"/>
  <c r="L332"/>
  <c r="U332"/>
  <c r="V332" s="1"/>
  <c r="X332" s="1"/>
  <c r="U235"/>
  <c r="V235" s="1"/>
  <c r="X235" s="1"/>
  <c r="L235"/>
  <c r="L148"/>
  <c r="U148"/>
  <c r="L26"/>
  <c r="U26"/>
  <c r="L168"/>
  <c r="U168"/>
  <c r="V168" s="1"/>
  <c r="X168" s="1"/>
  <c r="L183"/>
  <c r="L100"/>
  <c r="U100"/>
  <c r="V100" s="1"/>
  <c r="X100" s="1"/>
  <c r="U95"/>
  <c r="V95" s="1"/>
  <c r="X95" s="1"/>
  <c r="L95"/>
  <c r="U238"/>
  <c r="L238"/>
  <c r="L335"/>
  <c r="U335"/>
  <c r="V335" s="1"/>
  <c r="X335" s="1"/>
  <c r="U377"/>
  <c r="V377" s="1"/>
  <c r="X377" s="1"/>
  <c r="L377"/>
  <c r="U415"/>
  <c r="V415" s="1"/>
  <c r="X415" s="1"/>
  <c r="L415"/>
  <c r="L441"/>
  <c r="U441"/>
  <c r="V441" s="1"/>
  <c r="X441" s="1"/>
  <c r="K344"/>
  <c r="L344" s="1"/>
  <c r="L624"/>
  <c r="U624"/>
  <c r="V624" s="1"/>
  <c r="X624" s="1"/>
  <c r="U444"/>
  <c r="V444" s="1"/>
  <c r="X444" s="1"/>
  <c r="U435"/>
  <c r="V435" s="1"/>
  <c r="X435" s="1"/>
  <c r="U434"/>
  <c r="V434" s="1"/>
  <c r="X434" s="1"/>
  <c r="U467"/>
  <c r="V467" s="1"/>
  <c r="X467" s="1"/>
  <c r="U419"/>
  <c r="V419" s="1"/>
  <c r="X419" s="1"/>
  <c r="U374"/>
  <c r="V374" s="1"/>
  <c r="X374" s="1"/>
  <c r="U363"/>
  <c r="V363" s="1"/>
  <c r="X363" s="1"/>
  <c r="U313"/>
  <c r="V313" s="1"/>
  <c r="X313" s="1"/>
  <c r="U274"/>
  <c r="V274" s="1"/>
  <c r="X274" s="1"/>
  <c r="U253"/>
  <c r="V253" s="1"/>
  <c r="X253" s="1"/>
  <c r="U333"/>
  <c r="V333" s="1"/>
  <c r="X333" s="1"/>
  <c r="U241"/>
  <c r="V241" s="1"/>
  <c r="X241" s="1"/>
  <c r="U234"/>
  <c r="V234" s="1"/>
  <c r="X234" s="1"/>
  <c r="U144"/>
  <c r="V144" s="1"/>
  <c r="X144" s="1"/>
  <c r="U117"/>
  <c r="V117" s="1"/>
  <c r="X117" s="1"/>
  <c r="U163"/>
  <c r="U272"/>
  <c r="V272" s="1"/>
  <c r="X272" s="1"/>
  <c r="U486"/>
  <c r="U483"/>
  <c r="V483" s="1"/>
  <c r="X483" s="1"/>
  <c r="U472"/>
  <c r="U421"/>
  <c r="V421" s="1"/>
  <c r="X421" s="1"/>
  <c r="U460"/>
  <c r="V460" s="1"/>
  <c r="X460" s="1"/>
  <c r="U503"/>
  <c r="V503" s="1"/>
  <c r="X503" s="1"/>
  <c r="U500"/>
  <c r="U493"/>
  <c r="V493" s="1"/>
  <c r="X493" s="1"/>
  <c r="U489"/>
  <c r="V489" s="1"/>
  <c r="X489" s="1"/>
  <c r="U373"/>
  <c r="V373" s="1"/>
  <c r="X373" s="1"/>
  <c r="U352"/>
  <c r="U287"/>
  <c r="V287" s="1"/>
  <c r="X287" s="1"/>
  <c r="U256"/>
  <c r="V256" s="1"/>
  <c r="X256" s="1"/>
  <c r="U304"/>
  <c r="V304" s="1"/>
  <c r="X304" s="1"/>
  <c r="X305" s="1"/>
  <c r="U233"/>
  <c r="V233" s="1"/>
  <c r="X233" s="1"/>
  <c r="L356"/>
  <c r="U356"/>
  <c r="V356" s="1"/>
  <c r="X356" s="1"/>
  <c r="U345"/>
  <c r="V345" s="1"/>
  <c r="X345" s="1"/>
  <c r="L345"/>
  <c r="L446"/>
  <c r="U446"/>
  <c r="V446" s="1"/>
  <c r="X446" s="1"/>
  <c r="U409"/>
  <c r="V409" s="1"/>
  <c r="X409" s="1"/>
  <c r="L409"/>
  <c r="U370"/>
  <c r="V370" s="1"/>
  <c r="X370" s="1"/>
  <c r="L370"/>
  <c r="L268"/>
  <c r="U268"/>
  <c r="V268" s="1"/>
  <c r="X268" s="1"/>
  <c r="L633"/>
  <c r="U633"/>
  <c r="V633" s="1"/>
  <c r="X633" s="1"/>
  <c r="U463"/>
  <c r="V463" s="1"/>
  <c r="X463" s="1"/>
  <c r="L463"/>
  <c r="U351"/>
  <c r="V351" s="1"/>
  <c r="X351" s="1"/>
  <c r="L351"/>
  <c r="U278"/>
  <c r="V278" s="1"/>
  <c r="X278" s="1"/>
  <c r="L278"/>
  <c r="L365"/>
  <c r="U365"/>
  <c r="V365" s="1"/>
  <c r="X365" s="1"/>
  <c r="L314"/>
  <c r="U314"/>
  <c r="L257"/>
  <c r="U257"/>
  <c r="V257" s="1"/>
  <c r="X257" s="1"/>
  <c r="L248"/>
  <c r="U248"/>
  <c r="V248" s="1"/>
  <c r="X248" s="1"/>
  <c r="L207"/>
  <c r="U207"/>
  <c r="V207" s="1"/>
  <c r="X207" s="1"/>
  <c r="L147"/>
  <c r="U147"/>
  <c r="V147" s="1"/>
  <c r="X147" s="1"/>
  <c r="L24"/>
  <c r="U24"/>
  <c r="V24" s="1"/>
  <c r="X24" s="1"/>
  <c r="U336"/>
  <c r="V336" s="1"/>
  <c r="X336" s="1"/>
  <c r="L336"/>
  <c r="L167"/>
  <c r="U167"/>
  <c r="V167" s="1"/>
  <c r="X167" s="1"/>
  <c r="L133"/>
  <c r="U133"/>
  <c r="V133" s="1"/>
  <c r="X133" s="1"/>
  <c r="U180"/>
  <c r="V180" s="1"/>
  <c r="X180" s="1"/>
  <c r="L180"/>
  <c r="U31"/>
  <c r="V31" s="1"/>
  <c r="X31" s="1"/>
  <c r="L31"/>
  <c r="L171"/>
  <c r="U171"/>
  <c r="V171" s="1"/>
  <c r="X171" s="1"/>
  <c r="L111"/>
  <c r="U111"/>
  <c r="V111" s="1"/>
  <c r="X111" s="1"/>
  <c r="L209"/>
  <c r="U209"/>
  <c r="V209" s="1"/>
  <c r="X209" s="1"/>
  <c r="U150"/>
  <c r="V150" s="1"/>
  <c r="X150" s="1"/>
  <c r="L150"/>
  <c r="U275"/>
  <c r="V275" s="1"/>
  <c r="X275" s="1"/>
  <c r="L275"/>
  <c r="L427"/>
  <c r="U427"/>
  <c r="V427" s="1"/>
  <c r="X427" s="1"/>
  <c r="L101"/>
  <c r="U101"/>
  <c r="V101" s="1"/>
  <c r="X101" s="1"/>
  <c r="U297"/>
  <c r="V297" s="1"/>
  <c r="X297" s="1"/>
  <c r="L297"/>
  <c r="U50"/>
  <c r="V50" s="1"/>
  <c r="X50" s="1"/>
  <c r="V580"/>
  <c r="X580" s="1"/>
  <c r="U225"/>
  <c r="V225" s="1"/>
  <c r="X225" s="1"/>
  <c r="X595"/>
  <c r="X593"/>
  <c r="X582"/>
  <c r="X586"/>
  <c r="V584"/>
  <c r="X584" s="1"/>
  <c r="V587"/>
  <c r="X587" s="1"/>
  <c r="V588"/>
  <c r="X588" s="1"/>
  <c r="X160"/>
  <c r="U597"/>
  <c r="U591"/>
  <c r="V591" s="1"/>
  <c r="U596"/>
  <c r="K343"/>
  <c r="X92"/>
  <c r="K428"/>
  <c r="U105"/>
  <c r="V105" s="1"/>
  <c r="X105" s="1"/>
  <c r="X107" s="1"/>
  <c r="K420"/>
  <c r="U68"/>
  <c r="V68" s="1"/>
  <c r="X68" s="1"/>
  <c r="U67"/>
  <c r="V67" s="1"/>
  <c r="X67" s="1"/>
  <c r="U77"/>
  <c r="V77" s="1"/>
  <c r="X77" s="1"/>
  <c r="U58"/>
  <c r="V58" s="1"/>
  <c r="X58" s="1"/>
  <c r="U72"/>
  <c r="V72" s="1"/>
  <c r="X72" s="1"/>
  <c r="U57"/>
  <c r="V57" s="1"/>
  <c r="X57" s="1"/>
  <c r="U218"/>
  <c r="V218" s="1"/>
  <c r="X218" s="1"/>
  <c r="U71"/>
  <c r="V71" s="1"/>
  <c r="X71" s="1"/>
  <c r="U60"/>
  <c r="V60" s="1"/>
  <c r="X60" s="1"/>
  <c r="U74"/>
  <c r="V74" s="1"/>
  <c r="X74" s="1"/>
  <c r="U62"/>
  <c r="V62" s="1"/>
  <c r="X62" s="1"/>
  <c r="U59"/>
  <c r="V59" s="1"/>
  <c r="X59" s="1"/>
  <c r="U223"/>
  <c r="V223" s="1"/>
  <c r="X223" s="1"/>
  <c r="U56"/>
  <c r="V56" s="1"/>
  <c r="X56" s="1"/>
  <c r="U64"/>
  <c r="V64" s="1"/>
  <c r="X64" s="1"/>
  <c r="U63"/>
  <c r="V63" s="1"/>
  <c r="X63" s="1"/>
  <c r="U220"/>
  <c r="V220" s="1"/>
  <c r="X220" s="1"/>
  <c r="U174"/>
  <c r="V174" s="1"/>
  <c r="X174" s="1"/>
  <c r="X176" s="1"/>
  <c r="U61"/>
  <c r="V61" s="1"/>
  <c r="X61" s="1"/>
  <c r="U54"/>
  <c r="V54" s="1"/>
  <c r="X54" s="1"/>
  <c r="U66"/>
  <c r="V66" s="1"/>
  <c r="X66" s="1"/>
  <c r="U44"/>
  <c r="V44" s="1"/>
  <c r="X44" s="1"/>
  <c r="X127"/>
  <c r="K432"/>
  <c r="K369"/>
  <c r="U369" s="1"/>
  <c r="X380"/>
  <c r="K267"/>
  <c r="K579"/>
  <c r="U579" s="1"/>
  <c r="V579" s="1"/>
  <c r="X321"/>
  <c r="K346"/>
  <c r="V385"/>
  <c r="X385" s="1"/>
  <c r="X320"/>
  <c r="X384"/>
  <c r="X381"/>
  <c r="X281"/>
  <c r="U283"/>
  <c r="V383"/>
  <c r="X383" s="1"/>
  <c r="V382"/>
  <c r="X382" s="1"/>
  <c r="V282"/>
  <c r="X282" s="1"/>
  <c r="V341"/>
  <c r="X341" s="1"/>
  <c r="V328"/>
  <c r="X328" s="1"/>
  <c r="U294"/>
  <c r="V288"/>
  <c r="X288" s="1"/>
  <c r="V239"/>
  <c r="X239" s="1"/>
  <c r="V340"/>
  <c r="X340" s="1"/>
  <c r="V498"/>
  <c r="X498" s="1"/>
  <c r="V330"/>
  <c r="X330" s="1"/>
  <c r="V479"/>
  <c r="X479" s="1"/>
  <c r="V476"/>
  <c r="X476" s="1"/>
  <c r="V458"/>
  <c r="X458" s="1"/>
  <c r="V367"/>
  <c r="X367" s="1"/>
  <c r="V307"/>
  <c r="X307" s="1"/>
  <c r="V141"/>
  <c r="X141" s="1"/>
  <c r="V114"/>
  <c r="X114" s="1"/>
  <c r="V461"/>
  <c r="X461" s="1"/>
  <c r="V631"/>
  <c r="X631" s="1"/>
  <c r="V183"/>
  <c r="X183" s="1"/>
  <c r="V368"/>
  <c r="X368" s="1"/>
  <c r="V212"/>
  <c r="X212" s="1"/>
  <c r="X213" s="1"/>
  <c r="V433"/>
  <c r="X433" s="1"/>
  <c r="V473"/>
  <c r="X473" s="1"/>
  <c r="V276"/>
  <c r="X276" s="1"/>
  <c r="V430"/>
  <c r="X430" s="1"/>
  <c r="V364"/>
  <c r="X364" s="1"/>
  <c r="V418"/>
  <c r="X418" s="1"/>
  <c r="V140"/>
  <c r="X140" s="1"/>
  <c r="V145"/>
  <c r="X145" s="1"/>
  <c r="V118"/>
  <c r="X118" s="1"/>
  <c r="V472"/>
  <c r="X472" s="1"/>
  <c r="V411"/>
  <c r="X411" s="1"/>
  <c r="V309"/>
  <c r="X309" s="1"/>
  <c r="V480"/>
  <c r="X480" s="1"/>
  <c r="V485"/>
  <c r="X485" s="1"/>
  <c r="V366"/>
  <c r="X366" s="1"/>
  <c r="V465"/>
  <c r="X465" s="1"/>
  <c r="V372"/>
  <c r="X372" s="1"/>
  <c r="V358"/>
  <c r="X358" s="1"/>
  <c r="V361"/>
  <c r="X361" s="1"/>
  <c r="V442"/>
  <c r="X442" s="1"/>
  <c r="V450"/>
  <c r="X450" s="1"/>
  <c r="V264"/>
  <c r="X264" s="1"/>
  <c r="V316"/>
  <c r="X316" s="1"/>
  <c r="V314"/>
  <c r="X314" s="1"/>
  <c r="V449"/>
  <c r="X449" s="1"/>
  <c r="V436"/>
  <c r="X436" s="1"/>
  <c r="V352"/>
  <c r="X352" s="1"/>
  <c r="V338"/>
  <c r="X338" s="1"/>
  <c r="V317"/>
  <c r="X317" s="1"/>
  <c r="V486"/>
  <c r="X486" s="1"/>
  <c r="V308"/>
  <c r="X308" s="1"/>
  <c r="V629"/>
  <c r="X629" s="1"/>
  <c r="V311"/>
  <c r="X311" s="1"/>
  <c r="V182"/>
  <c r="X182" s="1"/>
  <c r="V181"/>
  <c r="X181" s="1"/>
  <c r="V22"/>
  <c r="X22" s="1"/>
  <c r="V238"/>
  <c r="X238" s="1"/>
  <c r="V116"/>
  <c r="X116" s="1"/>
  <c r="V422"/>
  <c r="X422" s="1"/>
  <c r="V438"/>
  <c r="X438" s="1"/>
  <c r="U532"/>
  <c r="U535"/>
  <c r="V252"/>
  <c r="X252" s="1"/>
  <c r="U529"/>
  <c r="U542"/>
  <c r="V231"/>
  <c r="X231" s="1"/>
  <c r="U545"/>
  <c r="V290"/>
  <c r="X290" s="1"/>
  <c r="V342"/>
  <c r="X342" s="1"/>
  <c r="V505"/>
  <c r="X505" s="1"/>
  <c r="U540"/>
  <c r="U533"/>
  <c r="U537"/>
  <c r="U544"/>
  <c r="V148"/>
  <c r="X148" s="1"/>
  <c r="K622"/>
  <c r="U541"/>
  <c r="U543"/>
  <c r="U538"/>
  <c r="U534"/>
  <c r="U530"/>
  <c r="U546"/>
  <c r="V26"/>
  <c r="X26" s="1"/>
  <c r="V500"/>
  <c r="X500" s="1"/>
  <c r="V488"/>
  <c r="X488" s="1"/>
  <c r="U536"/>
  <c r="U539"/>
  <c r="U531"/>
  <c r="V132"/>
  <c r="X132" s="1"/>
  <c r="V23"/>
  <c r="X23" s="1"/>
  <c r="V163"/>
  <c r="X163" s="1"/>
  <c r="V82"/>
  <c r="X82" s="1"/>
  <c r="X83" s="1"/>
  <c r="V494"/>
  <c r="X494" s="1"/>
  <c r="V215"/>
  <c r="X215" s="1"/>
  <c r="X216" s="1"/>
  <c r="X657"/>
  <c r="X687"/>
  <c r="X650"/>
  <c r="X299" l="1"/>
  <c r="L440"/>
  <c r="X165"/>
  <c r="U440"/>
  <c r="V440" s="1"/>
  <c r="X440" s="1"/>
  <c r="L134"/>
  <c r="U416"/>
  <c r="V416" s="1"/>
  <c r="X416" s="1"/>
  <c r="L343"/>
  <c r="L432"/>
  <c r="L428"/>
  <c r="L420"/>
  <c r="X322"/>
  <c r="X292"/>
  <c r="U346"/>
  <c r="L579"/>
  <c r="U344"/>
  <c r="V344" s="1"/>
  <c r="X344" s="1"/>
  <c r="U267"/>
  <c r="V267" s="1"/>
  <c r="X267" s="1"/>
  <c r="X279" s="1"/>
  <c r="L369"/>
  <c r="U622"/>
  <c r="V622" s="1"/>
  <c r="X622" s="1"/>
  <c r="X625" s="1"/>
  <c r="L622"/>
  <c r="U343"/>
  <c r="V343" s="1"/>
  <c r="X343" s="1"/>
  <c r="U432"/>
  <c r="V432" s="1"/>
  <c r="X432" s="1"/>
  <c r="U428"/>
  <c r="V428" s="1"/>
  <c r="X428" s="1"/>
  <c r="U420"/>
  <c r="V420" s="1"/>
  <c r="X420" s="1"/>
  <c r="V346"/>
  <c r="X346" s="1"/>
  <c r="L346"/>
  <c r="L267"/>
  <c r="X591"/>
  <c r="V596"/>
  <c r="X596" s="1"/>
  <c r="V597"/>
  <c r="X597" s="1"/>
  <c r="X407"/>
  <c r="X599" s="1"/>
  <c r="X52"/>
  <c r="X102"/>
  <c r="X112"/>
  <c r="X97"/>
  <c r="X196"/>
  <c r="X79"/>
  <c r="X20"/>
  <c r="X246"/>
  <c r="X226"/>
  <c r="X136"/>
  <c r="X318"/>
  <c r="X386"/>
  <c r="X28"/>
  <c r="X152"/>
  <c r="X172"/>
  <c r="X184"/>
  <c r="X121"/>
  <c r="X210"/>
  <c r="X635"/>
  <c r="V369"/>
  <c r="X369" s="1"/>
  <c r="X378" s="1"/>
  <c r="X579"/>
  <c r="V542"/>
  <c r="X542" s="1"/>
  <c r="V535"/>
  <c r="X535" s="1"/>
  <c r="V532"/>
  <c r="X532" s="1"/>
  <c r="V531"/>
  <c r="X531" s="1"/>
  <c r="V536"/>
  <c r="X536" s="1"/>
  <c r="V534"/>
  <c r="X534" s="1"/>
  <c r="V544"/>
  <c r="X544" s="1"/>
  <c r="V533"/>
  <c r="X533" s="1"/>
  <c r="V539"/>
  <c r="X539" s="1"/>
  <c r="V538"/>
  <c r="X538" s="1"/>
  <c r="V543"/>
  <c r="X543" s="1"/>
  <c r="V537"/>
  <c r="X537" s="1"/>
  <c r="V540"/>
  <c r="X540" s="1"/>
  <c r="V545"/>
  <c r="X545" s="1"/>
  <c r="V529"/>
  <c r="X529" s="1"/>
  <c r="V283"/>
  <c r="X283" s="1"/>
  <c r="X284" s="1"/>
  <c r="V546"/>
  <c r="X546" s="1"/>
  <c r="V294"/>
  <c r="X294" s="1"/>
  <c r="X295" s="1"/>
  <c r="V530"/>
  <c r="X530" s="1"/>
  <c r="V541"/>
  <c r="X541" s="1"/>
  <c r="X658"/>
  <c r="X392" l="1"/>
  <c r="X349"/>
  <c r="X389" s="1"/>
  <c r="X506"/>
  <c r="X600" s="1"/>
  <c r="X598"/>
  <c r="X602" s="1"/>
  <c r="X197"/>
  <c r="X194"/>
  <c r="X391"/>
  <c r="X390"/>
  <c r="X195"/>
  <c r="X641"/>
  <c r="X547"/>
  <c r="X601" s="1"/>
  <c r="X603" l="1"/>
  <c r="X198"/>
  <c r="X393"/>
  <c r="X688" l="1"/>
</calcChain>
</file>

<file path=xl/sharedStrings.xml><?xml version="1.0" encoding="utf-8"?>
<sst xmlns="http://schemas.openxmlformats.org/spreadsheetml/2006/main" count="1415" uniqueCount="422">
  <si>
    <t>№  пп</t>
  </si>
  <si>
    <t>Должность</t>
  </si>
  <si>
    <t>разряд</t>
  </si>
  <si>
    <t>стаж работы</t>
  </si>
  <si>
    <t>категория</t>
  </si>
  <si>
    <t>БДО</t>
  </si>
  <si>
    <t>коэффициент для исчисления окладов</t>
  </si>
  <si>
    <t>Образование должностного оклада (тенге)</t>
  </si>
  <si>
    <t>Объем работ по данной должности 1.0, 0.75, 0.5, 0.25 с указ.основ. работы</t>
  </si>
  <si>
    <t xml:space="preserve">Месячный фонд зарпл. по должност. окладу работника в тенге </t>
  </si>
  <si>
    <t>Предусмотрено тарифной  сеткой</t>
  </si>
  <si>
    <t>Повышение тарифной ставки (оклада)</t>
  </si>
  <si>
    <t>За работу в сельской местн</t>
  </si>
  <si>
    <t>За заведование</t>
  </si>
  <si>
    <t xml:space="preserve">За особые усл. труда вредность                           </t>
  </si>
  <si>
    <t>За психоэмоц. нагрузки</t>
  </si>
  <si>
    <t>надбавка к должн. окладу 10%</t>
  </si>
  <si>
    <t>Итого должност оклад</t>
  </si>
  <si>
    <t xml:space="preserve">в % </t>
  </si>
  <si>
    <t>в тенге</t>
  </si>
  <si>
    <t>в %</t>
  </si>
  <si>
    <t>А1-3</t>
  </si>
  <si>
    <t>высш</t>
  </si>
  <si>
    <t>А1-3-1</t>
  </si>
  <si>
    <t>Врач статистик</t>
  </si>
  <si>
    <t>В2-4</t>
  </si>
  <si>
    <t>В2-3</t>
  </si>
  <si>
    <t>Врач лаборант фтиз</t>
  </si>
  <si>
    <t>Врач эпидемиолог</t>
  </si>
  <si>
    <t>Врач патологоанатом</t>
  </si>
  <si>
    <t xml:space="preserve">Зав.комплекс. отделением,хирург                                                        </t>
  </si>
  <si>
    <t xml:space="preserve">Врач хирург                                                   </t>
  </si>
  <si>
    <t>Врач хирург</t>
  </si>
  <si>
    <t xml:space="preserve">Врач  трансфузиолог                                                   </t>
  </si>
  <si>
    <t xml:space="preserve">Врач анестезиолог                                                   </t>
  </si>
  <si>
    <t>Врач терапевт</t>
  </si>
  <si>
    <t xml:space="preserve">Врач акушер-гинеколог                                                             </t>
  </si>
  <si>
    <t>В2-1</t>
  </si>
  <si>
    <t xml:space="preserve">Врач педиатр-неонатолог                                                             </t>
  </si>
  <si>
    <t xml:space="preserve">Врач педиатр                                                                   </t>
  </si>
  <si>
    <t>В3-1</t>
  </si>
  <si>
    <t>В4-4</t>
  </si>
  <si>
    <t>мед.статистик</t>
  </si>
  <si>
    <t>В4-1</t>
  </si>
  <si>
    <t>В4-2</t>
  </si>
  <si>
    <t>Фармацевт</t>
  </si>
  <si>
    <t>Клинико-диагностическая лаборатория</t>
  </si>
  <si>
    <t>В4-3</t>
  </si>
  <si>
    <t>Младший персонал</t>
  </si>
  <si>
    <t>дезинфектор</t>
  </si>
  <si>
    <t>Прочий персонал</t>
  </si>
  <si>
    <t>С3</t>
  </si>
  <si>
    <t>В3-4</t>
  </si>
  <si>
    <t>главный бухгалтер</t>
  </si>
  <si>
    <t>А2-3</t>
  </si>
  <si>
    <t>экономист</t>
  </si>
  <si>
    <t>С2</t>
  </si>
  <si>
    <t>бухгалтер по г/закуп</t>
  </si>
  <si>
    <t>кассир</t>
  </si>
  <si>
    <t>инженер системный администратор</t>
  </si>
  <si>
    <t>Секретарь-машинистка</t>
  </si>
  <si>
    <t>Юрисконсульт</t>
  </si>
  <si>
    <t>Переводчик казахского языка</t>
  </si>
  <si>
    <t>Инженер по охране труда иТБ</t>
  </si>
  <si>
    <t>Электрик</t>
  </si>
  <si>
    <t>водитель</t>
  </si>
  <si>
    <t>водитель ассениз.</t>
  </si>
  <si>
    <t>дворник</t>
  </si>
  <si>
    <t>машинист по стирке белья</t>
  </si>
  <si>
    <t>лифтер</t>
  </si>
  <si>
    <t>Плотник</t>
  </si>
  <si>
    <t>Сторож</t>
  </si>
  <si>
    <t>Повар</t>
  </si>
  <si>
    <t>Кухонный рабочий</t>
  </si>
  <si>
    <t>Рабочий по обслуживанию и текущему ремонту зданий,сооружений и оборудования</t>
  </si>
  <si>
    <t>Всего прочий персонал</t>
  </si>
  <si>
    <t>Поликлиника</t>
  </si>
  <si>
    <t>заведующий отделением общей врачебной практики</t>
  </si>
  <si>
    <t>врач эксперт</t>
  </si>
  <si>
    <t>Врач акушер-гинеколог</t>
  </si>
  <si>
    <t>Врач терапевт дневного стац.</t>
  </si>
  <si>
    <t>Врач  УЗИ</t>
  </si>
  <si>
    <t>врач маммолог</t>
  </si>
  <si>
    <t>Врач эндоскопист</t>
  </si>
  <si>
    <t>Врач невропатолог</t>
  </si>
  <si>
    <t>Врач стоматолог</t>
  </si>
  <si>
    <t>Врач дерматовенеролог</t>
  </si>
  <si>
    <t>Врач эндокринолог</t>
  </si>
  <si>
    <t>Врач инфекционист</t>
  </si>
  <si>
    <t>Врач психиатр участ.</t>
  </si>
  <si>
    <t>Врач нарколог участ.</t>
  </si>
  <si>
    <t>Врач фтизиатр участ.</t>
  </si>
  <si>
    <t>ВОП Первомайской ВА</t>
  </si>
  <si>
    <t xml:space="preserve">лаборант </t>
  </si>
  <si>
    <t>лаборант ФТИЗ</t>
  </si>
  <si>
    <t>лаборант</t>
  </si>
  <si>
    <t>Средний медицинский персонал ВА,ФАП,МП</t>
  </si>
  <si>
    <t>фельдшер химизатор</t>
  </si>
  <si>
    <t xml:space="preserve">акушерка </t>
  </si>
  <si>
    <t>фельдшер Первомайской ВА</t>
  </si>
  <si>
    <t>фельдшер Чернышовского МП</t>
  </si>
  <si>
    <t>фельдшер Долбушинского МП</t>
  </si>
  <si>
    <t>фельдшер Каменского МП</t>
  </si>
  <si>
    <t>фельдшер Загаринского МП</t>
  </si>
  <si>
    <t>фельдшер Алешинского МП</t>
  </si>
  <si>
    <t>фельдшер Михайловского ФАПа</t>
  </si>
  <si>
    <t>Всего средний персонал ВА,ФАП,МП</t>
  </si>
  <si>
    <t>сестра - хозяйка</t>
  </si>
  <si>
    <t>санитарка тубкабинета</t>
  </si>
  <si>
    <t>санитарка рентгенкабинета</t>
  </si>
  <si>
    <t>санитарка Первомайской ВА</t>
  </si>
  <si>
    <t>санитарка Введенского ФАПа</t>
  </si>
  <si>
    <t>санитарка Архиповского МП</t>
  </si>
  <si>
    <t>санитарка Аксуатского МП</t>
  </si>
  <si>
    <t>санитарка Коктерекского МП</t>
  </si>
  <si>
    <t>санитарка Долбушинского МП</t>
  </si>
  <si>
    <t>санитарка Никитинского МП</t>
  </si>
  <si>
    <t>санитарка Ивановского МП</t>
  </si>
  <si>
    <t>Всего младший персонал ВА,ФАП,МП</t>
  </si>
  <si>
    <t>прочий персонал</t>
  </si>
  <si>
    <t>рентгентехник</t>
  </si>
  <si>
    <t>психолог</t>
  </si>
  <si>
    <t>соцработник Первомайской ВА</t>
  </si>
  <si>
    <t>1 кл.</t>
  </si>
  <si>
    <t>водитель Первомайской ВА</t>
  </si>
  <si>
    <t>2 кл</t>
  </si>
  <si>
    <t>1 кл</t>
  </si>
  <si>
    <t>2 кл.</t>
  </si>
  <si>
    <t>водитель Архиповского МП</t>
  </si>
  <si>
    <t>2кл.</t>
  </si>
  <si>
    <t>водитель Степановского ФАПа</t>
  </si>
  <si>
    <t>сторож/истопник</t>
  </si>
  <si>
    <t xml:space="preserve">Всего прочий персонал  </t>
  </si>
  <si>
    <t>Доплата за статус гл.,старш.</t>
  </si>
  <si>
    <t>Отделение инфекционное</t>
  </si>
  <si>
    <t>Всего врачебный персонал</t>
  </si>
  <si>
    <t xml:space="preserve">Всего средний персонал </t>
  </si>
  <si>
    <t xml:space="preserve">санитарка </t>
  </si>
  <si>
    <t>Всего младший персонал</t>
  </si>
  <si>
    <t xml:space="preserve">ВСЕГО ПО ПРОГРАММЕ </t>
  </si>
  <si>
    <t>253-011-011</t>
  </si>
  <si>
    <t>ст. медсестра</t>
  </si>
  <si>
    <t>м/с диспетчер</t>
  </si>
  <si>
    <t>фельдшер выездной</t>
  </si>
  <si>
    <t>вторая</t>
  </si>
  <si>
    <t>Всего средний персонал</t>
  </si>
  <si>
    <t>водитель ОСМП</t>
  </si>
  <si>
    <t>ВСЕГО ПО ПРОГРАММЕ 253- 011- 011</t>
  </si>
  <si>
    <t>Медсестры школьные</t>
  </si>
  <si>
    <t>М/сПервомайска СШ</t>
  </si>
  <si>
    <t>М/с Чутаевская СШ</t>
  </si>
  <si>
    <t>М/с Жумабаевская СШ</t>
  </si>
  <si>
    <t>М/с Караталская СШ</t>
  </si>
  <si>
    <t>М/с Джангельдинская СШ</t>
  </si>
  <si>
    <t>М/с Борковская СШ</t>
  </si>
  <si>
    <t>М/с Буденовская СШ</t>
  </si>
  <si>
    <t>М/с Архиповская СШ</t>
  </si>
  <si>
    <t>М/с Михайловская СШ</t>
  </si>
  <si>
    <t>В4-5</t>
  </si>
  <si>
    <t>М/сВВеденская СШ</t>
  </si>
  <si>
    <t>М/с Ломоносовская СШ</t>
  </si>
  <si>
    <t>М/с Краснопресенская СШ</t>
  </si>
  <si>
    <t>М/с Харковский СШ</t>
  </si>
  <si>
    <t>М/с Степановская СШ</t>
  </si>
  <si>
    <t>М/с Каменскуральская СШ</t>
  </si>
  <si>
    <t>ВСЕГО ПО ПРОГРАММЕ 253- 052- 014</t>
  </si>
  <si>
    <t>фельдшер Степановского ФАПа</t>
  </si>
  <si>
    <t>Заместитель гл. врача по медицинской части</t>
  </si>
  <si>
    <t>Административно-управленческий персонал</t>
  </si>
  <si>
    <t>Врачи</t>
  </si>
  <si>
    <t>Средний медперсонал</t>
  </si>
  <si>
    <t>производственно-хозяйственный персонал</t>
  </si>
  <si>
    <t>патологоанатомическое отделение</t>
  </si>
  <si>
    <t>врачи</t>
  </si>
  <si>
    <t>младший мед.персонал</t>
  </si>
  <si>
    <t>ЦСЛ</t>
  </si>
  <si>
    <t xml:space="preserve">Врач лаборант </t>
  </si>
  <si>
    <t>Родильное отделение 7 коек (гинекологические 3, акушерские 2, патология 2)</t>
  </si>
  <si>
    <t>Комплексное отделение (хирургических 10 коек,терапевтических 10 коек, паллиативных 2 койки)</t>
  </si>
  <si>
    <t>Детское отделение  10 коек</t>
  </si>
  <si>
    <t>санитарка палатная</t>
  </si>
  <si>
    <t>Приемный  покой</t>
  </si>
  <si>
    <t>средний медперсонал</t>
  </si>
  <si>
    <t xml:space="preserve">прочий  персонал </t>
  </si>
  <si>
    <t>Отделение участковой службы</t>
  </si>
  <si>
    <t>санитарка врачебных кабинетов</t>
  </si>
  <si>
    <t>Отделение профилактики и социально-психологической помощи</t>
  </si>
  <si>
    <t>Лабораторно-диагностическое отделение</t>
  </si>
  <si>
    <t>Отделение специализированной помощи</t>
  </si>
  <si>
    <t>Врач кардиолог</t>
  </si>
  <si>
    <t>дантист</t>
  </si>
  <si>
    <t>ВА, ФАП, МП</t>
  </si>
  <si>
    <t>акушерка Первомайской ВА</t>
  </si>
  <si>
    <t>фельдшер Лесного МП</t>
  </si>
  <si>
    <t>акушерка Михайловского ФАП</t>
  </si>
  <si>
    <t>фельдшер-химизатор Михайловского ФАПа</t>
  </si>
  <si>
    <t>медсестра Степановск. ФАПа</t>
  </si>
  <si>
    <t>Фельдшер Каратальского ФАП</t>
  </si>
  <si>
    <t>Фельдшер-химизатор Каратальского ФАП</t>
  </si>
  <si>
    <t>акушерка Каратальского ФАП</t>
  </si>
  <si>
    <t>акушерка Харьковского ФАП</t>
  </si>
  <si>
    <t>фельдшер К-Уральского ФАП</t>
  </si>
  <si>
    <t>фельдшер Краснопресн.ФАП</t>
  </si>
  <si>
    <t>акушерка Краснопресн.ФАП</t>
  </si>
  <si>
    <t>акушеркаВведенского ФАП</t>
  </si>
  <si>
    <t>фельдшер Буденовск. ФАП</t>
  </si>
  <si>
    <t>Акушерка Буденовск. ФАП</t>
  </si>
  <si>
    <t>фельдшер Джангильдин. ФАП</t>
  </si>
  <si>
    <t>акушерка Борковского ФАП</t>
  </si>
  <si>
    <t>санитарка Михайловского ФАП</t>
  </si>
  <si>
    <t>санитарка Степановск. ФАП</t>
  </si>
  <si>
    <t>санитарка Каратальского ФАП</t>
  </si>
  <si>
    <t>санитарка Харьковского ФАП</t>
  </si>
  <si>
    <t>санитарка К-Уральского ФАП</t>
  </si>
  <si>
    <t>санитарка Краснопресн. ФАП</t>
  </si>
  <si>
    <t>санитарка Буденовск. ФАП</t>
  </si>
  <si>
    <t>санитарка Джангильд. ФАП</t>
  </si>
  <si>
    <t>санитарка Борковского ФАП</t>
  </si>
  <si>
    <t>санитарка Ломоносов. ФАП</t>
  </si>
  <si>
    <t>санитарка Тенизовского ФАП</t>
  </si>
  <si>
    <t>соцработник Михайловского ФАП</t>
  </si>
  <si>
    <t>соцработник Каратальского ФАП</t>
  </si>
  <si>
    <t>водитель Михайловского ФАП</t>
  </si>
  <si>
    <t>водитель Каратальского ФАП</t>
  </si>
  <si>
    <t>водитель К-Уральск. ФАП</t>
  </si>
  <si>
    <t>водитель Харьковского ФАП</t>
  </si>
  <si>
    <t>водитель Краснопресн. ФАП</t>
  </si>
  <si>
    <t>водитель Введенского ФАП</t>
  </si>
  <si>
    <t>водитель Буденовск. ФАП</t>
  </si>
  <si>
    <t>водитель Джангильдин. ФАП</t>
  </si>
  <si>
    <t>водитель Ломоносов. ФАП</t>
  </si>
  <si>
    <t>водитель Тенизовск. ФАП</t>
  </si>
  <si>
    <t>водитель Борковского ФАП</t>
  </si>
  <si>
    <t>сторож/кочегар Первом ВА</t>
  </si>
  <si>
    <t>врач инфекционист, зав.отд.</t>
  </si>
  <si>
    <t>санитарка буфетчица</t>
  </si>
  <si>
    <t>санитарка постовая</t>
  </si>
  <si>
    <t>б/к</t>
  </si>
  <si>
    <t>стаж работы, лет</t>
  </si>
  <si>
    <t>Делопроизводитель</t>
  </si>
  <si>
    <t xml:space="preserve">И.о. Главного врача                                                        </t>
  </si>
  <si>
    <t>И.о. Заместителя гл. врача по медицинской части</t>
  </si>
  <si>
    <t xml:space="preserve">Всего </t>
  </si>
  <si>
    <t>врачебный персонал</t>
  </si>
  <si>
    <t>младший медперсонал</t>
  </si>
  <si>
    <t>прочий медперсонал</t>
  </si>
  <si>
    <t>Всего по поликлинике</t>
  </si>
  <si>
    <t>Всего по ВА, ФАП, МП</t>
  </si>
  <si>
    <t>согласно ППРК № 1193 и Проф.союз</t>
  </si>
  <si>
    <t>программист</t>
  </si>
  <si>
    <t>D</t>
  </si>
  <si>
    <t>Заведующий хозяйством</t>
  </si>
  <si>
    <t>Доплата за глав/старш.</t>
  </si>
  <si>
    <t>За заведование, работу на участке</t>
  </si>
  <si>
    <t>Тарификационный список работников КГП "Мендыкаринская РБ"</t>
  </si>
  <si>
    <t>повышенная тарифная ставка (прил 18 ППРК №1193)</t>
  </si>
  <si>
    <t>тенге</t>
  </si>
  <si>
    <t>Доплаты за условия труда</t>
  </si>
  <si>
    <t xml:space="preserve"> тенге</t>
  </si>
  <si>
    <t xml:space="preserve"> % </t>
  </si>
  <si>
    <t xml:space="preserve"> %</t>
  </si>
  <si>
    <t>Итого фонд зарплаты</t>
  </si>
  <si>
    <t>Образование фонда заработной платы    (тенге)</t>
  </si>
  <si>
    <t xml:space="preserve">1 кл. </t>
  </si>
  <si>
    <t>бухгалтер по расчетам с персоналом</t>
  </si>
  <si>
    <t>бухгалтер по учету материальных ценностей/основных средств</t>
  </si>
  <si>
    <t>бухгалтер по учету и калькуляции продуктов питания</t>
  </si>
  <si>
    <t>бухгалтер финансового учета</t>
  </si>
  <si>
    <t>регистратор архива</t>
  </si>
  <si>
    <t>техник по обслуживанию медицинской техники</t>
  </si>
  <si>
    <t>Заведующий  складом</t>
  </si>
  <si>
    <t>Механик</t>
  </si>
  <si>
    <t>монтажник внутренних санитарно-технич.систем и оборудования</t>
  </si>
  <si>
    <t>сварщик</t>
  </si>
  <si>
    <t>автоклавер</t>
  </si>
  <si>
    <t>санитарка</t>
  </si>
  <si>
    <t>специалист лаборатории</t>
  </si>
  <si>
    <t>санитарка  фтиз</t>
  </si>
  <si>
    <t>Акушерка палатная</t>
  </si>
  <si>
    <t>Сестра медицинская операционная</t>
  </si>
  <si>
    <t xml:space="preserve">Сестра медицинская  по уходу за новорожденными </t>
  </si>
  <si>
    <t>санитарка операционная</t>
  </si>
  <si>
    <t>Сестра старшая медицинская</t>
  </si>
  <si>
    <t>Сестра медицинская анестезистка</t>
  </si>
  <si>
    <t>Брат медицинский анестезист</t>
  </si>
  <si>
    <t>Брат медицинский процедурный</t>
  </si>
  <si>
    <t>Сестра медицинская перевязочная</t>
  </si>
  <si>
    <t>Сестра медицинская кабинета трансфузиологии</t>
  </si>
  <si>
    <t>Сестра медицинская палатная</t>
  </si>
  <si>
    <t>санитарка кабинета трансфузиологии</t>
  </si>
  <si>
    <t>санитарка процедурная</t>
  </si>
  <si>
    <t>санитарка перевязочная</t>
  </si>
  <si>
    <t>Сестра старшая  медицинская</t>
  </si>
  <si>
    <t>Брат старший медицинский/фельдшер</t>
  </si>
  <si>
    <t>Брат медицинский/фельдшер</t>
  </si>
  <si>
    <t>Сестра медицинская/фельдшер</t>
  </si>
  <si>
    <t>Врач ВКК</t>
  </si>
  <si>
    <t>Сестра медицинская по выдаче больничных листов</t>
  </si>
  <si>
    <t>регистратор медицинский</t>
  </si>
  <si>
    <t>Врач терапевт участковый.</t>
  </si>
  <si>
    <t>Врач педиатр участковый.</t>
  </si>
  <si>
    <t>Врач общей практики (ВОП)</t>
  </si>
  <si>
    <t>Сестра медицинская дневного стационара</t>
  </si>
  <si>
    <t>Сестра медицинская общей практики</t>
  </si>
  <si>
    <t>Сестра медицинская участковая педиатрического участка</t>
  </si>
  <si>
    <t>Сестра медицинская участковая терапевтического  участка</t>
  </si>
  <si>
    <t>Сестра медицинская прививочного кабинета</t>
  </si>
  <si>
    <t xml:space="preserve">Сестра медицинская комнаты здорового ребенка </t>
  </si>
  <si>
    <t>Сестра медицинская доврачебного кабинета</t>
  </si>
  <si>
    <t>Сестра медицинская процедурного  кабинета</t>
  </si>
  <si>
    <t>Сестра медицинская-химизатор</t>
  </si>
  <si>
    <t>Сестра медицинская  кабинета забора мокроты</t>
  </si>
  <si>
    <t>санитарка дневного стационара.</t>
  </si>
  <si>
    <t>санитарка процедурного кабинета.</t>
  </si>
  <si>
    <t>Сестра медицинская по профилактике и диспансеризации (ЗОЖ)</t>
  </si>
  <si>
    <t>акушерка смотрового кабинета</t>
  </si>
  <si>
    <t>Сестра медицинская медицинского пункта в организации образования ( школа им. А.Чутаева)</t>
  </si>
  <si>
    <t>Сестра медицинская медицинского пункта в организации образования ( школа им. Жумабаева)</t>
  </si>
  <si>
    <t>социальный работник</t>
  </si>
  <si>
    <t>Рентгенолаборант</t>
  </si>
  <si>
    <t>Рентгенолаборант передвижной установки</t>
  </si>
  <si>
    <t>Сестра медицинская врача УЗИ</t>
  </si>
  <si>
    <t>регистратор медицинский рентген кабинета</t>
  </si>
  <si>
    <t>санитарка диагностических кабинетов</t>
  </si>
  <si>
    <t>Врач травматолог-ортопед</t>
  </si>
  <si>
    <t>Врач оториноларинголог</t>
  </si>
  <si>
    <t>Врач онколог участковый</t>
  </si>
  <si>
    <t>сестра медицинская хирургического кабинета</t>
  </si>
  <si>
    <t>сестра медицинская мужского смотрового  кабинета</t>
  </si>
  <si>
    <t>сестра медицинская маммологического  кабинета</t>
  </si>
  <si>
    <t>сестра медицинская офтальмологического  кабинета</t>
  </si>
  <si>
    <t>сестра медицинская психиатрического  кабинета</t>
  </si>
  <si>
    <t>сестра медицинская наркологического  кабинета</t>
  </si>
  <si>
    <t>сестра медицинская участковая онкологического  кабинета</t>
  </si>
  <si>
    <t>сестра медицинская ЭКГ</t>
  </si>
  <si>
    <t>сестра медицинская оториноларингологического  кабинета</t>
  </si>
  <si>
    <t>сестра медицинская  кабинета функциональной диагностики</t>
  </si>
  <si>
    <t xml:space="preserve">сестра медицинская физиотерапевтического кабинета </t>
  </si>
  <si>
    <t>Сестра медицинская массажного кабинета</t>
  </si>
  <si>
    <t>Сестра медицинская невропатолога</t>
  </si>
  <si>
    <t>сестра медицинская стоматолога</t>
  </si>
  <si>
    <t>сестра медицинская кабинета инфекционных заболеваний</t>
  </si>
  <si>
    <t xml:space="preserve">сестра медицинская кабинета СПИД и ВИЧ инф. </t>
  </si>
  <si>
    <t xml:space="preserve">сестра медицинская участковая фтизиатрического кабинета </t>
  </si>
  <si>
    <t>сестра медицинская кабинета профосмотра</t>
  </si>
  <si>
    <t>сестра медицинская дерматовенеролога</t>
  </si>
  <si>
    <t>сестра медицинская кардиолога</t>
  </si>
  <si>
    <t>сестра медицинская эндокринолога</t>
  </si>
  <si>
    <t>санитарка физиотерапевтического кабинета</t>
  </si>
  <si>
    <t>санитарка дерматовенеролог.кабинета</t>
  </si>
  <si>
    <t>санитарка кабинетов хирургического профиля</t>
  </si>
  <si>
    <t>санитарка стоматологического кабинета</t>
  </si>
  <si>
    <t>сестра медицинская Первомайской ВА</t>
  </si>
  <si>
    <t>сестра медицинская  процедурного кабинета</t>
  </si>
  <si>
    <t>лаборант Первомайской.ВА</t>
  </si>
  <si>
    <t>сестра медицинская/ химизатор Первом ВА</t>
  </si>
  <si>
    <t>сестра медицинская медицинского пункта в организации образования (Первомайская СШ)</t>
  </si>
  <si>
    <t>фельдшер Ивановского МП</t>
  </si>
  <si>
    <t>фельдшер/сестра медицинская Красносельского МП</t>
  </si>
  <si>
    <t>сестра медицинская медицинского пункта в организации образования (Михайловская школа)</t>
  </si>
  <si>
    <t>сестра медицинская-химизатор Степановского ФАПа</t>
  </si>
  <si>
    <t>акушерка Степановского ФАП</t>
  </si>
  <si>
    <t>сестра медицинская медицинского пункта в организации образования (Степановская школа)</t>
  </si>
  <si>
    <t>сестра медицинская Архиповского МП</t>
  </si>
  <si>
    <t>сестра медицинская медицинского пункта в организации образования (Архиповская школа)</t>
  </si>
  <si>
    <t>сестра медицинская Каратальского ФАП</t>
  </si>
  <si>
    <t>сестра медицинская медицинского пункта в организации образования (Каратальская школа)</t>
  </si>
  <si>
    <t>сестра медицинская Байгожинского МП</t>
  </si>
  <si>
    <t>сестра медицинская  Кульчукайского МП</t>
  </si>
  <si>
    <t>сестра медицинская Туленгутского МП</t>
  </si>
  <si>
    <t>сестра медицинская Жаркаинского МП</t>
  </si>
  <si>
    <t>сестра медицинская Харьковского ФАП</t>
  </si>
  <si>
    <t>сестра медицинская химизатор Харьковского ФАП</t>
  </si>
  <si>
    <t>сестра медицинская  Харьковского ФАП</t>
  </si>
  <si>
    <t>сестра медицинская медицинского пункта в организации образования (Сосновская школа)</t>
  </si>
  <si>
    <t>сестра медицинская Никитинского МП</t>
  </si>
  <si>
    <t>сестра медицинская  К-Уральского ФАП</t>
  </si>
  <si>
    <t>сестра медицинская медицинского пункта в организации образования (Каменскуральская  школа)</t>
  </si>
  <si>
    <t>фельдшер Аксуатского МП</t>
  </si>
  <si>
    <t>сестра медицинская Краснопресненского ФАП</t>
  </si>
  <si>
    <t>сестра медицинская медицинского пункта в организации образования (Краснопресненская   школа)</t>
  </si>
  <si>
    <t>сестра медицинская Лобинского МП</t>
  </si>
  <si>
    <t>сестра медицинская Балыктинск.МП</t>
  </si>
  <si>
    <t>сестра медицинская медицинского пункта в организации образования (Введенская   школа)</t>
  </si>
  <si>
    <t>сестра медицинская медицинского пункта в организации образования (Буденовская   школа)</t>
  </si>
  <si>
    <t>сестра медицинская Кызылтуского  МП</t>
  </si>
  <si>
    <t>сестра медицинская Джангильдинского ФАП</t>
  </si>
  <si>
    <t>фельдшер химизатор Джангильдинского ФАП</t>
  </si>
  <si>
    <t>сестра медицинская медицинского пункта в организации образования (Джангильдинская   школа)</t>
  </si>
  <si>
    <t>сестра медицинская  Алкауского МП</t>
  </si>
  <si>
    <t>сестра медицинская  Борковского ФАП</t>
  </si>
  <si>
    <t>сестра медицинская химизатор</t>
  </si>
  <si>
    <t xml:space="preserve">сестра медицинская Борковского ФАП </t>
  </si>
  <si>
    <t>сестра медицинская медицинского пункта в организации образования (Борковская   школа)</t>
  </si>
  <si>
    <t>сестра медицинская Татьяновского МП</t>
  </si>
  <si>
    <t>фельдшер Ломоносовского  ФАП</t>
  </si>
  <si>
    <t>акушерка Ломоносовского ФАП</t>
  </si>
  <si>
    <t>сестра медицинская медицинского пункта в организации образования (Ломоносовская   школа)</t>
  </si>
  <si>
    <t>сестра медицинская Коктерекского МП</t>
  </si>
  <si>
    <t>сестра медицинская Шиелинского МП</t>
  </si>
  <si>
    <t>сестра медицинская Карамайского МП</t>
  </si>
  <si>
    <t xml:space="preserve">сестра медицинская Тенизовского ФАП </t>
  </si>
  <si>
    <t>сестра медицинская Новониколаевского МП</t>
  </si>
  <si>
    <t>фельдшер химизатор Буденовск. ФАП</t>
  </si>
  <si>
    <t>сестра медицинская химизатор Тенизовского ФАП</t>
  </si>
  <si>
    <t>акушерка Тенизовского ФАП</t>
  </si>
  <si>
    <t>Доплата за классность</t>
  </si>
  <si>
    <t>врач инфекционист взросл.</t>
  </si>
  <si>
    <t>врач инфекционист детск.</t>
  </si>
  <si>
    <t>сестра медицинская процедурная</t>
  </si>
  <si>
    <t>сестра медицинская постовая</t>
  </si>
  <si>
    <t>фельдшер Введенского ФАП</t>
  </si>
  <si>
    <t xml:space="preserve">  В4-4     </t>
  </si>
  <si>
    <t>0-1</t>
  </si>
  <si>
    <t>Главная сестра медицинская</t>
  </si>
  <si>
    <t>Сестра диетическая</t>
  </si>
  <si>
    <t>Сестра медицинская  инфекционного контроля</t>
  </si>
  <si>
    <t>Сестра медицинская  распредпункта</t>
  </si>
  <si>
    <t>по состоянию на 01.01.2023 г. (изменения согласно Отраслевого соглашения на 2023-2025 годы, зарегистрированного Министерством труда и социальной защиты Республики Казахстан №93 от 30 января 2023 года)</t>
  </si>
  <si>
    <t>инспектор по кадрам</t>
  </si>
  <si>
    <t>Врач рентгенолог (дистанц)</t>
  </si>
  <si>
    <t>Врач  функциональной диагностики( ЭКГ)  (дистанц)</t>
  </si>
</sst>
</file>

<file path=xl/styles.xml><?xml version="1.0" encoding="utf-8"?>
<styleSheet xmlns="http://schemas.openxmlformats.org/spreadsheetml/2006/main">
  <fonts count="27">
    <font>
      <sz val="11"/>
      <color theme="1"/>
      <name val="Calibri"/>
      <family val="2"/>
      <charset val="204"/>
      <scheme val="minor"/>
    </font>
    <font>
      <sz val="14"/>
      <name val="Arial Cyr"/>
      <charset val="204"/>
    </font>
    <font>
      <b/>
      <sz val="14"/>
      <name val="Arial Cyr"/>
      <charset val="204"/>
    </font>
    <font>
      <sz val="10"/>
      <name val="Arial Cyr"/>
      <family val="2"/>
      <charset val="204"/>
    </font>
    <font>
      <sz val="8"/>
      <name val="Arial Cyr"/>
      <family val="2"/>
      <charset val="204"/>
    </font>
    <font>
      <b/>
      <sz val="12"/>
      <name val="Arial Cyr"/>
      <family val="2"/>
      <charset val="204"/>
    </font>
    <font>
      <sz val="14"/>
      <name val="Arial Cyr"/>
      <family val="2"/>
      <charset val="204"/>
    </font>
    <font>
      <sz val="14"/>
      <color theme="2"/>
      <name val="Arial Cyr"/>
      <family val="2"/>
      <charset val="204"/>
    </font>
    <font>
      <b/>
      <sz val="14"/>
      <name val="Arial Cyr"/>
      <family val="2"/>
      <charset val="204"/>
    </font>
    <font>
      <sz val="8"/>
      <color theme="1"/>
      <name val="Arial Cyr"/>
      <family val="2"/>
      <charset val="204"/>
    </font>
    <font>
      <sz val="14"/>
      <color theme="1"/>
      <name val="Arial Cyr"/>
      <family val="2"/>
      <charset val="204"/>
    </font>
    <font>
      <sz val="10"/>
      <color theme="1"/>
      <name val="Arial Cyr"/>
      <family val="2"/>
      <charset val="204"/>
    </font>
    <font>
      <b/>
      <i/>
      <sz val="14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i/>
      <sz val="11"/>
      <name val="Arial Cyr"/>
      <charset val="204"/>
    </font>
    <font>
      <i/>
      <sz val="10"/>
      <name val="Arial Cyr"/>
      <charset val="204"/>
    </font>
    <font>
      <b/>
      <sz val="11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sz val="12"/>
      <name val="Arial Cyr"/>
      <family val="2"/>
      <charset val="204"/>
    </font>
    <font>
      <b/>
      <i/>
      <sz val="18"/>
      <name val="Arial Cyr"/>
      <charset val="204"/>
    </font>
    <font>
      <b/>
      <sz val="14"/>
      <color theme="1"/>
      <name val="Arial Cyr"/>
      <charset val="204"/>
    </font>
    <font>
      <sz val="14"/>
      <color theme="1"/>
      <name val="Calibri"/>
      <family val="2"/>
      <charset val="204"/>
      <scheme val="minor"/>
    </font>
    <font>
      <b/>
      <sz val="8"/>
      <name val="Arial Cyr"/>
      <charset val="204"/>
    </font>
    <font>
      <b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4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/>
    <xf numFmtId="1" fontId="0" fillId="2" borderId="0" xfId="0" applyNumberFormat="1" applyFill="1"/>
    <xf numFmtId="4" fontId="0" fillId="2" borderId="0" xfId="0" applyNumberFormat="1" applyFill="1" applyAlignment="1">
      <alignment horizontal="center"/>
    </xf>
    <xf numFmtId="0" fontId="0" fillId="2" borderId="0" xfId="0" applyFill="1" applyBorder="1"/>
    <xf numFmtId="0" fontId="1" fillId="2" borderId="0" xfId="0" applyFont="1" applyFill="1"/>
    <xf numFmtId="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1" fontId="1" fillId="2" borderId="0" xfId="0" applyNumberFormat="1" applyFont="1" applyFill="1"/>
    <xf numFmtId="0" fontId="2" fillId="2" borderId="0" xfId="0" applyFont="1" applyFill="1" applyAlignment="1"/>
    <xf numFmtId="1" fontId="3" fillId="2" borderId="2" xfId="0" applyNumberFormat="1" applyFont="1" applyFill="1" applyBorder="1" applyAlignment="1">
      <alignment horizontal="center"/>
    </xf>
    <xf numFmtId="1" fontId="0" fillId="2" borderId="0" xfId="0" applyNumberFormat="1" applyFill="1" applyBorder="1"/>
    <xf numFmtId="1" fontId="1" fillId="2" borderId="0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/>
    </xf>
    <xf numFmtId="0" fontId="6" fillId="2" borderId="2" xfId="0" applyNumberFormat="1" applyFont="1" applyFill="1" applyBorder="1" applyAlignment="1"/>
    <xf numFmtId="0" fontId="6" fillId="2" borderId="2" xfId="0" applyNumberFormat="1" applyFont="1" applyFill="1" applyBorder="1" applyAlignment="1">
      <alignment horizontal="left" vertical="center" wrapText="1"/>
    </xf>
    <xf numFmtId="0" fontId="6" fillId="2" borderId="2" xfId="0" applyNumberFormat="1" applyFont="1" applyFill="1" applyBorder="1" applyAlignment="1">
      <alignment horizontal="center"/>
    </xf>
    <xf numFmtId="2" fontId="6" fillId="2" borderId="2" xfId="0" applyNumberFormat="1" applyFont="1" applyFill="1" applyBorder="1" applyAlignment="1">
      <alignment horizontal="center"/>
    </xf>
    <xf numFmtId="1" fontId="6" fillId="2" borderId="2" xfId="0" applyNumberFormat="1" applyFont="1" applyFill="1" applyBorder="1" applyAlignment="1">
      <alignment horizontal="center"/>
    </xf>
    <xf numFmtId="1" fontId="6" fillId="2" borderId="2" xfId="0" applyNumberFormat="1" applyFont="1" applyFill="1" applyBorder="1" applyAlignment="1">
      <alignment horizontal="center" wrapText="1"/>
    </xf>
    <xf numFmtId="1" fontId="7" fillId="2" borderId="2" xfId="0" applyNumberFormat="1" applyFont="1" applyFill="1" applyBorder="1" applyAlignment="1">
      <alignment horizontal="center" wrapText="1"/>
    </xf>
    <xf numFmtId="1" fontId="7" fillId="2" borderId="2" xfId="0" applyNumberFormat="1" applyFont="1" applyFill="1" applyBorder="1" applyAlignment="1">
      <alignment horizontal="center"/>
    </xf>
    <xf numFmtId="4" fontId="6" fillId="2" borderId="2" xfId="0" applyNumberFormat="1" applyFont="1" applyFill="1" applyBorder="1" applyAlignment="1">
      <alignment horizontal="center" wrapText="1"/>
    </xf>
    <xf numFmtId="1" fontId="1" fillId="2" borderId="2" xfId="0" applyNumberFormat="1" applyFont="1" applyFill="1" applyBorder="1" applyAlignment="1">
      <alignment horizontal="center" vertical="center"/>
    </xf>
    <xf numFmtId="0" fontId="0" fillId="2" borderId="2" xfId="0" applyFill="1" applyBorder="1"/>
    <xf numFmtId="0" fontId="6" fillId="2" borderId="2" xfId="0" applyNumberFormat="1" applyFont="1" applyFill="1" applyBorder="1" applyAlignment="1">
      <alignment horizontal="left" wrapText="1"/>
    </xf>
    <xf numFmtId="1" fontId="0" fillId="2" borderId="2" xfId="0" applyNumberFormat="1" applyFill="1" applyBorder="1"/>
    <xf numFmtId="0" fontId="6" fillId="2" borderId="2" xfId="0" applyNumberFormat="1" applyFont="1" applyFill="1" applyBorder="1" applyAlignment="1">
      <alignment wrapText="1"/>
    </xf>
    <xf numFmtId="4" fontId="6" fillId="2" borderId="2" xfId="0" applyNumberFormat="1" applyFont="1" applyFill="1" applyBorder="1" applyAlignment="1">
      <alignment horizontal="center"/>
    </xf>
    <xf numFmtId="0" fontId="6" fillId="2" borderId="2" xfId="0" applyNumberFormat="1" applyFont="1" applyFill="1" applyBorder="1"/>
    <xf numFmtId="0" fontId="6" fillId="2" borderId="2" xfId="0" applyFont="1" applyFill="1" applyBorder="1"/>
    <xf numFmtId="1" fontId="6" fillId="2" borderId="0" xfId="0" applyNumberFormat="1" applyFont="1" applyFill="1" applyBorder="1" applyAlignment="1">
      <alignment horizontal="center"/>
    </xf>
    <xf numFmtId="1" fontId="8" fillId="2" borderId="2" xfId="0" applyNumberFormat="1" applyFont="1" applyFill="1" applyBorder="1" applyAlignment="1">
      <alignment horizontal="center"/>
    </xf>
    <xf numFmtId="1" fontId="4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/>
    </xf>
    <xf numFmtId="0" fontId="6" fillId="2" borderId="2" xfId="0" applyNumberFormat="1" applyFont="1" applyFill="1" applyBorder="1" applyAlignment="1">
      <alignment horizontal="left"/>
    </xf>
    <xf numFmtId="0" fontId="4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wrapText="1"/>
    </xf>
    <xf numFmtId="2" fontId="6" fillId="2" borderId="1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0" fontId="6" fillId="2" borderId="1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right"/>
    </xf>
    <xf numFmtId="4" fontId="6" fillId="2" borderId="1" xfId="0" applyNumberFormat="1" applyFont="1" applyFill="1" applyBorder="1" applyAlignment="1">
      <alignment horizontal="center"/>
    </xf>
    <xf numFmtId="0" fontId="3" fillId="2" borderId="0" xfId="0" applyFont="1" applyFill="1" applyBorder="1"/>
    <xf numFmtId="0" fontId="6" fillId="2" borderId="2" xfId="0" applyNumberFormat="1" applyFont="1" applyFill="1" applyBorder="1" applyAlignment="1">
      <alignment horizontal="right"/>
    </xf>
    <xf numFmtId="0" fontId="4" fillId="2" borderId="10" xfId="0" applyNumberFormat="1" applyFont="1" applyFill="1" applyBorder="1" applyAlignment="1">
      <alignment horizontal="center"/>
    </xf>
    <xf numFmtId="0" fontId="9" fillId="2" borderId="2" xfId="0" applyNumberFormat="1" applyFont="1" applyFill="1" applyBorder="1" applyAlignment="1">
      <alignment horizontal="center"/>
    </xf>
    <xf numFmtId="0" fontId="10" fillId="2" borderId="2" xfId="0" applyNumberFormat="1" applyFont="1" applyFill="1" applyBorder="1"/>
    <xf numFmtId="0" fontId="10" fillId="2" borderId="2" xfId="0" applyNumberFormat="1" applyFont="1" applyFill="1" applyBorder="1" applyAlignment="1">
      <alignment horizontal="center"/>
    </xf>
    <xf numFmtId="1" fontId="10" fillId="2" borderId="2" xfId="0" applyNumberFormat="1" applyFont="1" applyFill="1" applyBorder="1" applyAlignment="1">
      <alignment horizontal="center"/>
    </xf>
    <xf numFmtId="2" fontId="10" fillId="2" borderId="2" xfId="0" applyNumberFormat="1" applyFont="1" applyFill="1" applyBorder="1" applyAlignment="1">
      <alignment horizontal="center"/>
    </xf>
    <xf numFmtId="1" fontId="10" fillId="2" borderId="2" xfId="0" applyNumberFormat="1" applyFont="1" applyFill="1" applyBorder="1" applyAlignment="1">
      <alignment horizontal="center" wrapText="1"/>
    </xf>
    <xf numFmtId="4" fontId="10" fillId="2" borderId="2" xfId="0" applyNumberFormat="1" applyFont="1" applyFill="1" applyBorder="1" applyAlignment="1">
      <alignment horizontal="center"/>
    </xf>
    <xf numFmtId="0" fontId="11" fillId="2" borderId="0" xfId="0" applyFont="1" applyFill="1" applyBorder="1"/>
    <xf numFmtId="0" fontId="11" fillId="2" borderId="2" xfId="0" applyFont="1" applyFill="1" applyBorder="1"/>
    <xf numFmtId="1" fontId="6" fillId="2" borderId="10" xfId="0" applyNumberFormat="1" applyFont="1" applyFill="1" applyBorder="1" applyAlignment="1">
      <alignment horizontal="center" wrapText="1"/>
    </xf>
    <xf numFmtId="2" fontId="6" fillId="2" borderId="2" xfId="0" applyNumberFormat="1" applyFont="1" applyFill="1" applyBorder="1"/>
    <xf numFmtId="1" fontId="6" fillId="2" borderId="2" xfId="0" applyNumberFormat="1" applyFont="1" applyFill="1" applyBorder="1"/>
    <xf numFmtId="2" fontId="8" fillId="2" borderId="2" xfId="0" applyNumberFormat="1" applyFont="1" applyFill="1" applyBorder="1"/>
    <xf numFmtId="0" fontId="3" fillId="2" borderId="2" xfId="0" applyFont="1" applyFill="1" applyBorder="1"/>
    <xf numFmtId="1" fontId="4" fillId="2" borderId="1" xfId="0" applyNumberFormat="1" applyFont="1" applyFill="1" applyBorder="1" applyAlignment="1">
      <alignment horizontal="center"/>
    </xf>
    <xf numFmtId="1" fontId="6" fillId="2" borderId="2" xfId="0" applyNumberFormat="1" applyFont="1" applyFill="1" applyBorder="1" applyAlignment="1">
      <alignment horizontal="right"/>
    </xf>
    <xf numFmtId="0" fontId="4" fillId="2" borderId="0" xfId="0" applyNumberFormat="1" applyFont="1" applyFill="1" applyBorder="1" applyAlignment="1">
      <alignment horizontal="center"/>
    </xf>
    <xf numFmtId="0" fontId="1" fillId="2" borderId="2" xfId="0" applyFont="1" applyFill="1" applyBorder="1"/>
    <xf numFmtId="0" fontId="1" fillId="2" borderId="2" xfId="0" applyNumberFormat="1" applyFont="1" applyFill="1" applyBorder="1" applyAlignment="1">
      <alignment horizontal="center"/>
    </xf>
    <xf numFmtId="0" fontId="6" fillId="2" borderId="10" xfId="0" applyNumberFormat="1" applyFont="1" applyFill="1" applyBorder="1"/>
    <xf numFmtId="0" fontId="6" fillId="2" borderId="10" xfId="0" applyNumberFormat="1" applyFont="1" applyFill="1" applyBorder="1" applyAlignment="1">
      <alignment horizontal="center"/>
    </xf>
    <xf numFmtId="1" fontId="6" fillId="2" borderId="10" xfId="0" applyNumberFormat="1" applyFont="1" applyFill="1" applyBorder="1" applyAlignment="1">
      <alignment horizontal="center"/>
    </xf>
    <xf numFmtId="2" fontId="6" fillId="2" borderId="10" xfId="0" applyNumberFormat="1" applyFont="1" applyFill="1" applyBorder="1"/>
    <xf numFmtId="1" fontId="6" fillId="2" borderId="10" xfId="0" applyNumberFormat="1" applyFont="1" applyFill="1" applyBorder="1"/>
    <xf numFmtId="4" fontId="6" fillId="2" borderId="10" xfId="0" applyNumberFormat="1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 vertical="center"/>
    </xf>
    <xf numFmtId="0" fontId="6" fillId="2" borderId="15" xfId="0" applyNumberFormat="1" applyFont="1" applyFill="1" applyBorder="1"/>
    <xf numFmtId="0" fontId="6" fillId="2" borderId="5" xfId="0" applyNumberFormat="1" applyFont="1" applyFill="1" applyBorder="1" applyAlignment="1">
      <alignment horizontal="center"/>
    </xf>
    <xf numFmtId="0" fontId="6" fillId="2" borderId="3" xfId="0" applyNumberFormat="1" applyFont="1" applyFill="1" applyBorder="1"/>
    <xf numFmtId="2" fontId="6" fillId="2" borderId="2" xfId="0" applyNumberFormat="1" applyFont="1" applyFill="1" applyBorder="1" applyAlignment="1">
      <alignment horizontal="right"/>
    </xf>
    <xf numFmtId="0" fontId="0" fillId="2" borderId="2" xfId="0" applyNumberFormat="1" applyFill="1" applyBorder="1" applyAlignment="1">
      <alignment horizontal="center"/>
    </xf>
    <xf numFmtId="0" fontId="8" fillId="2" borderId="2" xfId="0" applyFont="1" applyFill="1" applyBorder="1" applyAlignment="1"/>
    <xf numFmtId="0" fontId="0" fillId="2" borderId="2" xfId="0" applyNumberFormat="1" applyFont="1" applyFill="1" applyBorder="1" applyAlignment="1">
      <alignment horizontal="center"/>
    </xf>
    <xf numFmtId="0" fontId="1" fillId="2" borderId="2" xfId="0" applyNumberFormat="1" applyFont="1" applyFill="1" applyBorder="1"/>
    <xf numFmtId="1" fontId="1" fillId="2" borderId="2" xfId="0" applyNumberFormat="1" applyFont="1" applyFill="1" applyBorder="1"/>
    <xf numFmtId="1" fontId="1" fillId="2" borderId="2" xfId="0" applyNumberFormat="1" applyFont="1" applyFill="1" applyBorder="1" applyAlignment="1">
      <alignment horizontal="center"/>
    </xf>
    <xf numFmtId="2" fontId="1" fillId="2" borderId="2" xfId="0" applyNumberFormat="1" applyFont="1" applyFill="1" applyBorder="1"/>
    <xf numFmtId="1" fontId="1" fillId="2" borderId="2" xfId="0" applyNumberFormat="1" applyFont="1" applyFill="1" applyBorder="1" applyAlignment="1">
      <alignment horizontal="center" wrapText="1"/>
    </xf>
    <xf numFmtId="4" fontId="1" fillId="2" borderId="2" xfId="0" applyNumberFormat="1" applyFont="1" applyFill="1" applyBorder="1" applyAlignment="1">
      <alignment horizontal="center"/>
    </xf>
    <xf numFmtId="0" fontId="0" fillId="2" borderId="0" xfId="0" applyFont="1" applyFill="1" applyBorder="1"/>
    <xf numFmtId="0" fontId="0" fillId="2" borderId="2" xfId="0" applyFont="1" applyFill="1" applyBorder="1"/>
    <xf numFmtId="2" fontId="1" fillId="2" borderId="2" xfId="0" applyNumberFormat="1" applyFont="1" applyFill="1" applyBorder="1" applyAlignment="1">
      <alignment horizontal="right"/>
    </xf>
    <xf numFmtId="0" fontId="0" fillId="2" borderId="0" xfId="0" applyFont="1" applyFill="1"/>
    <xf numFmtId="0" fontId="6" fillId="2" borderId="2" xfId="0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2" fontId="8" fillId="2" borderId="2" xfId="0" applyNumberFormat="1" applyFont="1" applyFill="1" applyBorder="1" applyAlignment="1">
      <alignment horizontal="center"/>
    </xf>
    <xf numFmtId="0" fontId="13" fillId="2" borderId="0" xfId="0" applyFont="1" applyFill="1"/>
    <xf numFmtId="0" fontId="13" fillId="2" borderId="0" xfId="0" applyNumberFormat="1" applyFont="1" applyFill="1" applyAlignment="1">
      <alignment horizontal="center"/>
    </xf>
    <xf numFmtId="1" fontId="13" fillId="2" borderId="0" xfId="0" applyNumberFormat="1" applyFont="1" applyFill="1"/>
    <xf numFmtId="1" fontId="13" fillId="2" borderId="0" xfId="0" applyNumberFormat="1" applyFont="1" applyFill="1" applyBorder="1" applyAlignment="1">
      <alignment horizontal="center"/>
    </xf>
    <xf numFmtId="1" fontId="13" fillId="2" borderId="0" xfId="0" applyNumberFormat="1" applyFont="1" applyFill="1" applyAlignment="1">
      <alignment horizontal="center"/>
    </xf>
    <xf numFmtId="4" fontId="13" fillId="2" borderId="0" xfId="0" applyNumberFormat="1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0" xfId="0" applyFont="1" applyFill="1" applyBorder="1"/>
    <xf numFmtId="1" fontId="14" fillId="2" borderId="0" xfId="0" applyNumberFormat="1" applyFont="1" applyFill="1" applyBorder="1" applyAlignment="1">
      <alignment horizontal="center" wrapText="1"/>
    </xf>
    <xf numFmtId="0" fontId="14" fillId="2" borderId="0" xfId="0" applyFont="1" applyFill="1" applyBorder="1" applyAlignment="1">
      <alignment horizontal="center"/>
    </xf>
    <xf numFmtId="0" fontId="15" fillId="2" borderId="0" xfId="0" applyFont="1" applyFill="1"/>
    <xf numFmtId="0" fontId="15" fillId="2" borderId="0" xfId="0" applyFont="1" applyFill="1" applyAlignment="1">
      <alignment horizontal="center"/>
    </xf>
    <xf numFmtId="1" fontId="15" fillId="2" borderId="0" xfId="0" applyNumberFormat="1" applyFont="1" applyFill="1"/>
    <xf numFmtId="0" fontId="16" fillId="2" borderId="0" xfId="0" applyFont="1" applyFill="1"/>
    <xf numFmtId="0" fontId="17" fillId="2" borderId="0" xfId="0" applyFont="1" applyFill="1" applyAlignment="1"/>
    <xf numFmtId="1" fontId="4" fillId="2" borderId="0" xfId="0" applyNumberFormat="1" applyFont="1" applyFill="1" applyBorder="1" applyAlignment="1">
      <alignment horizontal="center"/>
    </xf>
    <xf numFmtId="1" fontId="13" fillId="2" borderId="2" xfId="0" applyNumberFormat="1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8" fillId="2" borderId="2" xfId="0" applyFont="1" applyFill="1" applyBorder="1" applyAlignment="1">
      <alignment wrapText="1"/>
    </xf>
    <xf numFmtId="2" fontId="1" fillId="2" borderId="2" xfId="0" applyNumberFormat="1" applyFont="1" applyFill="1" applyBorder="1" applyAlignment="1">
      <alignment horizontal="center"/>
    </xf>
    <xf numFmtId="0" fontId="18" fillId="2" borderId="2" xfId="0" applyFont="1" applyFill="1" applyBorder="1"/>
    <xf numFmtId="4" fontId="2" fillId="2" borderId="2" xfId="0" applyNumberFormat="1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/>
    </xf>
    <xf numFmtId="0" fontId="13" fillId="2" borderId="0" xfId="0" applyNumberFormat="1" applyFont="1" applyFill="1" applyBorder="1" applyAlignment="1">
      <alignment horizontal="center"/>
    </xf>
    <xf numFmtId="0" fontId="14" fillId="2" borderId="0" xfId="0" applyFont="1" applyFill="1" applyAlignment="1"/>
    <xf numFmtId="1" fontId="13" fillId="2" borderId="0" xfId="0" applyNumberFormat="1" applyFont="1" applyFill="1" applyBorder="1" applyAlignment="1">
      <alignment horizontal="center" wrapText="1"/>
    </xf>
    <xf numFmtId="4" fontId="13" fillId="2" borderId="0" xfId="0" applyNumberFormat="1" applyFont="1" applyFill="1" applyBorder="1" applyAlignment="1">
      <alignment horizontal="center"/>
    </xf>
    <xf numFmtId="1" fontId="13" fillId="2" borderId="0" xfId="0" applyNumberFormat="1" applyFont="1" applyFill="1" applyBorder="1"/>
    <xf numFmtId="0" fontId="14" fillId="2" borderId="2" xfId="0" applyFont="1" applyFill="1" applyBorder="1" applyAlignment="1">
      <alignment horizontal="center"/>
    </xf>
    <xf numFmtId="1" fontId="1" fillId="2" borderId="2" xfId="0" applyNumberFormat="1" applyFont="1" applyFill="1" applyBorder="1" applyAlignment="1">
      <alignment vertical="center"/>
    </xf>
    <xf numFmtId="0" fontId="14" fillId="2" borderId="0" xfId="0" applyFont="1" applyFill="1" applyBorder="1"/>
    <xf numFmtId="0" fontId="14" fillId="2" borderId="2" xfId="0" applyFont="1" applyFill="1" applyBorder="1"/>
    <xf numFmtId="0" fontId="0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2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1" fillId="2" borderId="2" xfId="0" applyNumberFormat="1" applyFont="1" applyFill="1" applyBorder="1" applyAlignment="1">
      <alignment horizontal="right"/>
    </xf>
    <xf numFmtId="1" fontId="1" fillId="2" borderId="2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  <xf numFmtId="2" fontId="1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/>
    <xf numFmtId="1" fontId="1" fillId="2" borderId="1" xfId="0" applyNumberFormat="1" applyFont="1" applyFill="1" applyBorder="1"/>
    <xf numFmtId="0" fontId="1" fillId="2" borderId="0" xfId="0" applyFont="1" applyFill="1" applyBorder="1"/>
    <xf numFmtId="1" fontId="1" fillId="2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>
      <alignment horizontal="center" wrapText="1"/>
    </xf>
    <xf numFmtId="1" fontId="1" fillId="2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wrapText="1"/>
    </xf>
    <xf numFmtId="0" fontId="1" fillId="2" borderId="15" xfId="0" applyFont="1" applyFill="1" applyBorder="1"/>
    <xf numFmtId="0" fontId="1" fillId="2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/>
    <xf numFmtId="4" fontId="1" fillId="2" borderId="0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left" wrapText="1"/>
    </xf>
    <xf numFmtId="0" fontId="2" fillId="2" borderId="1" xfId="0" applyFont="1" applyFill="1" applyBorder="1"/>
    <xf numFmtId="0" fontId="13" fillId="2" borderId="0" xfId="0" applyFont="1" applyFill="1" applyBorder="1" applyAlignment="1">
      <alignment horizontal="center"/>
    </xf>
    <xf numFmtId="2" fontId="13" fillId="2" borderId="0" xfId="0" applyNumberFormat="1" applyFont="1" applyFill="1"/>
    <xf numFmtId="0" fontId="2" fillId="2" borderId="2" xfId="0" applyFont="1" applyFill="1" applyBorder="1"/>
    <xf numFmtId="0" fontId="2" fillId="2" borderId="0" xfId="0" applyFont="1" applyFill="1"/>
    <xf numFmtId="0" fontId="20" fillId="2" borderId="0" xfId="0" applyFont="1" applyFill="1" applyAlignment="1">
      <alignment horizontal="center"/>
    </xf>
    <xf numFmtId="0" fontId="20" fillId="2" borderId="2" xfId="0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/>
    </xf>
    <xf numFmtId="0" fontId="14" fillId="2" borderId="6" xfId="0" applyFont="1" applyFill="1" applyBorder="1"/>
    <xf numFmtId="4" fontId="14" fillId="2" borderId="0" xfId="0" applyNumberFormat="1" applyFont="1" applyFill="1" applyBorder="1" applyAlignment="1">
      <alignment horizontal="center"/>
    </xf>
    <xf numFmtId="1" fontId="14" fillId="2" borderId="0" xfId="0" applyNumberFormat="1" applyFont="1" applyFill="1" applyBorder="1" applyAlignment="1">
      <alignment horizontal="center"/>
    </xf>
    <xf numFmtId="0" fontId="1" fillId="2" borderId="6" xfId="0" applyFont="1" applyFill="1" applyBorder="1"/>
    <xf numFmtId="2" fontId="12" fillId="2" borderId="0" xfId="0" applyNumberFormat="1" applyFont="1" applyFill="1" applyAlignment="1"/>
    <xf numFmtId="0" fontId="1" fillId="2" borderId="0" xfId="0" applyNumberFormat="1" applyFont="1" applyFill="1" applyAlignment="1">
      <alignment horizontal="center"/>
    </xf>
    <xf numFmtId="0" fontId="20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4" fontId="2" fillId="2" borderId="2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2" fillId="2" borderId="0" xfId="0" applyFont="1" applyFill="1"/>
    <xf numFmtId="0" fontId="12" fillId="2" borderId="0" xfId="0" applyFont="1" applyFill="1" applyAlignment="1">
      <alignment horizontal="center"/>
    </xf>
    <xf numFmtId="1" fontId="12" fillId="2" borderId="0" xfId="0" applyNumberFormat="1" applyFont="1" applyFill="1"/>
    <xf numFmtId="1" fontId="1" fillId="2" borderId="2" xfId="0" applyNumberFormat="1" applyFont="1" applyFill="1" applyBorder="1" applyAlignment="1">
      <alignment horizontal="right" wrapText="1"/>
    </xf>
    <xf numFmtId="1" fontId="2" fillId="2" borderId="2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wrapText="1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/>
    <xf numFmtId="4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6" fillId="2" borderId="2" xfId="0" applyNumberFormat="1" applyFont="1" applyFill="1" applyBorder="1" applyAlignment="1">
      <alignment horizontal="center" vertical="center"/>
    </xf>
    <xf numFmtId="4" fontId="6" fillId="2" borderId="2" xfId="0" applyNumberFormat="1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vertical="center"/>
    </xf>
    <xf numFmtId="0" fontId="1" fillId="2" borderId="0" xfId="0" applyFont="1" applyFill="1" applyAlignment="1">
      <alignment horizontal="left"/>
    </xf>
    <xf numFmtId="4" fontId="1" fillId="2" borderId="0" xfId="0" applyNumberFormat="1" applyFont="1" applyFill="1" applyAlignment="1">
      <alignment horizontal="left"/>
    </xf>
    <xf numFmtId="2" fontId="3" fillId="2" borderId="1" xfId="0" applyNumberFormat="1" applyFont="1" applyFill="1" applyBorder="1" applyAlignment="1">
      <alignment horizontal="center" vertical="top" wrapText="1"/>
    </xf>
    <xf numFmtId="2" fontId="3" fillId="2" borderId="6" xfId="0" applyNumberFormat="1" applyFont="1" applyFill="1" applyBorder="1" applyAlignment="1">
      <alignment horizontal="center" vertical="top" wrapText="1"/>
    </xf>
    <xf numFmtId="2" fontId="3" fillId="2" borderId="10" xfId="0" applyNumberFormat="1" applyFont="1" applyFill="1" applyBorder="1" applyAlignment="1">
      <alignment horizontal="center" vertical="top" wrapText="1"/>
    </xf>
    <xf numFmtId="2" fontId="3" fillId="2" borderId="2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8" fillId="3" borderId="2" xfId="0" applyFont="1" applyFill="1" applyBorder="1"/>
    <xf numFmtId="0" fontId="1" fillId="3" borderId="2" xfId="0" applyFont="1" applyFill="1" applyBorder="1"/>
    <xf numFmtId="0" fontId="1" fillId="3" borderId="2" xfId="0" applyNumberFormat="1" applyFont="1" applyFill="1" applyBorder="1" applyAlignment="1">
      <alignment horizontal="center"/>
    </xf>
    <xf numFmtId="1" fontId="1" fillId="3" borderId="2" xfId="0" applyNumberFormat="1" applyFont="1" applyFill="1" applyBorder="1"/>
    <xf numFmtId="1" fontId="1" fillId="3" borderId="2" xfId="0" applyNumberFormat="1" applyFont="1" applyFill="1" applyBorder="1" applyAlignment="1">
      <alignment horizontal="center"/>
    </xf>
    <xf numFmtId="1" fontId="1" fillId="3" borderId="2" xfId="0" applyNumberFormat="1" applyFont="1" applyFill="1" applyBorder="1" applyAlignment="1">
      <alignment horizontal="center" wrapText="1"/>
    </xf>
    <xf numFmtId="1" fontId="6" fillId="3" borderId="2" xfId="0" applyNumberFormat="1" applyFont="1" applyFill="1" applyBorder="1" applyAlignment="1">
      <alignment horizontal="center"/>
    </xf>
    <xf numFmtId="4" fontId="1" fillId="3" borderId="2" xfId="0" applyNumberFormat="1" applyFont="1" applyFill="1" applyBorder="1" applyAlignment="1">
      <alignment horizontal="center"/>
    </xf>
    <xf numFmtId="0" fontId="0" fillId="3" borderId="0" xfId="0" applyFill="1" applyBorder="1"/>
    <xf numFmtId="0" fontId="0" fillId="3" borderId="2" xfId="0" applyFill="1" applyBorder="1"/>
    <xf numFmtId="1" fontId="6" fillId="2" borderId="2" xfId="0" applyNumberFormat="1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horizontal="center" vertical="center"/>
    </xf>
    <xf numFmtId="1" fontId="6" fillId="2" borderId="2" xfId="0" applyNumberFormat="1" applyFont="1" applyFill="1" applyBorder="1" applyAlignment="1">
      <alignment horizontal="left" wrapText="1"/>
    </xf>
    <xf numFmtId="0" fontId="19" fillId="3" borderId="2" xfId="0" applyNumberFormat="1" applyFont="1" applyFill="1" applyBorder="1" applyAlignment="1">
      <alignment horizontal="center" wrapText="1"/>
    </xf>
    <xf numFmtId="1" fontId="5" fillId="3" borderId="2" xfId="0" applyNumberFormat="1" applyFont="1" applyFill="1" applyBorder="1" applyAlignment="1">
      <alignment horizontal="center"/>
    </xf>
    <xf numFmtId="0" fontId="19" fillId="3" borderId="1" xfId="0" applyNumberFormat="1" applyFont="1" applyFill="1" applyBorder="1" applyAlignment="1">
      <alignment horizontal="center"/>
    </xf>
    <xf numFmtId="0" fontId="6" fillId="2" borderId="15" xfId="0" applyNumberFormat="1" applyFont="1" applyFill="1" applyBorder="1" applyAlignment="1">
      <alignment wrapText="1"/>
    </xf>
    <xf numFmtId="0" fontId="19" fillId="3" borderId="15" xfId="0" applyNumberFormat="1" applyFont="1" applyFill="1" applyBorder="1" applyAlignment="1">
      <alignment wrapText="1"/>
    </xf>
    <xf numFmtId="0" fontId="2" fillId="2" borderId="4" xfId="0" applyNumberFormat="1" applyFont="1" applyFill="1" applyBorder="1" applyAlignment="1">
      <alignment horizontal="center" wrapText="1"/>
    </xf>
    <xf numFmtId="0" fontId="2" fillId="2" borderId="5" xfId="0" applyNumberFormat="1" applyFont="1" applyFill="1" applyBorder="1" applyAlignment="1">
      <alignment horizontal="center" wrapText="1"/>
    </xf>
    <xf numFmtId="0" fontId="6" fillId="2" borderId="4" xfId="0" applyNumberFormat="1" applyFont="1" applyFill="1" applyBorder="1" applyAlignment="1">
      <alignment horizontal="center"/>
    </xf>
    <xf numFmtId="0" fontId="19" fillId="3" borderId="3" xfId="0" applyNumberFormat="1" applyFont="1" applyFill="1" applyBorder="1" applyAlignment="1"/>
    <xf numFmtId="0" fontId="19" fillId="3" borderId="2" xfId="0" applyNumberFormat="1" applyFont="1" applyFill="1" applyBorder="1" applyAlignment="1">
      <alignment horizontal="left" wrapText="1"/>
    </xf>
    <xf numFmtId="0" fontId="21" fillId="2" borderId="2" xfId="0" applyNumberFormat="1" applyFont="1" applyFill="1" applyBorder="1"/>
    <xf numFmtId="0" fontId="2" fillId="2" borderId="4" xfId="0" applyNumberFormat="1" applyFont="1" applyFill="1" applyBorder="1" applyAlignment="1">
      <alignment horizontal="center"/>
    </xf>
    <xf numFmtId="0" fontId="2" fillId="2" borderId="5" xfId="0" applyNumberFormat="1" applyFont="1" applyFill="1" applyBorder="1" applyAlignment="1">
      <alignment horizontal="center"/>
    </xf>
    <xf numFmtId="0" fontId="19" fillId="3" borderId="2" xfId="0" applyFont="1" applyFill="1" applyBorder="1" applyAlignment="1">
      <alignment wrapText="1"/>
    </xf>
    <xf numFmtId="0" fontId="19" fillId="3" borderId="15" xfId="0" applyFont="1" applyFill="1" applyBorder="1"/>
    <xf numFmtId="0" fontId="2" fillId="2" borderId="2" xfId="0" applyNumberFormat="1" applyFont="1" applyFill="1" applyBorder="1" applyAlignment="1">
      <alignment horizontal="center" wrapText="1"/>
    </xf>
    <xf numFmtId="1" fontId="20" fillId="2" borderId="0" xfId="0" applyNumberFormat="1" applyFont="1" applyFill="1" applyBorder="1" applyAlignment="1">
      <alignment horizontal="center"/>
    </xf>
    <xf numFmtId="1" fontId="2" fillId="2" borderId="13" xfId="0" applyNumberFormat="1" applyFont="1" applyFill="1" applyBorder="1" applyAlignment="1">
      <alignment horizontal="center"/>
    </xf>
    <xf numFmtId="1" fontId="21" fillId="2" borderId="2" xfId="0" applyNumberFormat="1" applyFont="1" applyFill="1" applyBorder="1" applyAlignment="1">
      <alignment wrapText="1"/>
    </xf>
    <xf numFmtId="1" fontId="21" fillId="2" borderId="2" xfId="0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6" fillId="2" borderId="3" xfId="0" applyNumberFormat="1" applyFont="1" applyFill="1" applyBorder="1" applyAlignment="1">
      <alignment wrapText="1"/>
    </xf>
    <xf numFmtId="0" fontId="6" fillId="2" borderId="4" xfId="0" applyNumberFormat="1" applyFont="1" applyFill="1" applyBorder="1"/>
    <xf numFmtId="1" fontId="6" fillId="2" borderId="4" xfId="0" applyNumberFormat="1" applyFont="1" applyFill="1" applyBorder="1"/>
    <xf numFmtId="1" fontId="6" fillId="2" borderId="5" xfId="0" applyNumberFormat="1" applyFont="1" applyFill="1" applyBorder="1" applyAlignment="1">
      <alignment horizontal="center"/>
    </xf>
    <xf numFmtId="4" fontId="2" fillId="2" borderId="2" xfId="0" applyNumberFormat="1" applyFont="1" applyFill="1" applyBorder="1" applyAlignment="1">
      <alignment horizontal="center" wrapText="1"/>
    </xf>
    <xf numFmtId="1" fontId="2" fillId="2" borderId="2" xfId="0" applyNumberFormat="1" applyFont="1" applyFill="1" applyBorder="1" applyAlignment="1">
      <alignment horizontal="center" wrapText="1"/>
    </xf>
    <xf numFmtId="4" fontId="2" fillId="2" borderId="1" xfId="0" applyNumberFormat="1" applyFont="1" applyFill="1" applyBorder="1" applyAlignment="1">
      <alignment horizontal="center"/>
    </xf>
    <xf numFmtId="0" fontId="10" fillId="2" borderId="15" xfId="0" applyNumberFormat="1" applyFont="1" applyFill="1" applyBorder="1"/>
    <xf numFmtId="0" fontId="6" fillId="2" borderId="7" xfId="0" applyNumberFormat="1" applyFont="1" applyFill="1" applyBorder="1"/>
    <xf numFmtId="1" fontId="6" fillId="2" borderId="4" xfId="0" applyNumberFormat="1" applyFont="1" applyFill="1" applyBorder="1" applyAlignment="1">
      <alignment horizontal="center"/>
    </xf>
    <xf numFmtId="2" fontId="6" fillId="2" borderId="4" xfId="0" applyNumberFormat="1" applyFont="1" applyFill="1" applyBorder="1"/>
    <xf numFmtId="2" fontId="6" fillId="2" borderId="5" xfId="0" applyNumberFormat="1" applyFont="1" applyFill="1" applyBorder="1"/>
    <xf numFmtId="4" fontId="23" fillId="2" borderId="2" xfId="0" applyNumberFormat="1" applyFont="1" applyFill="1" applyBorder="1" applyAlignment="1">
      <alignment horizontal="center"/>
    </xf>
    <xf numFmtId="1" fontId="23" fillId="2" borderId="2" xfId="0" applyNumberFormat="1" applyFont="1" applyFill="1" applyBorder="1" applyAlignment="1">
      <alignment horizontal="center" wrapText="1"/>
    </xf>
    <xf numFmtId="0" fontId="21" fillId="2" borderId="15" xfId="0" applyNumberFormat="1" applyFont="1" applyFill="1" applyBorder="1"/>
    <xf numFmtId="0" fontId="24" fillId="2" borderId="0" xfId="0" applyFont="1" applyFill="1" applyAlignment="1">
      <alignment horizontal="center"/>
    </xf>
    <xf numFmtId="0" fontId="24" fillId="2" borderId="0" xfId="0" applyFont="1" applyFill="1" applyBorder="1"/>
    <xf numFmtId="0" fontId="24" fillId="2" borderId="0" xfId="0" applyFont="1" applyFill="1"/>
    <xf numFmtId="0" fontId="19" fillId="2" borderId="15" xfId="0" applyNumberFormat="1" applyFont="1" applyFill="1" applyBorder="1" applyAlignment="1">
      <alignment wrapText="1"/>
    </xf>
    <xf numFmtId="0" fontId="1" fillId="2" borderId="3" xfId="0" applyNumberFormat="1" applyFont="1" applyFill="1" applyBorder="1"/>
    <xf numFmtId="0" fontId="1" fillId="2" borderId="4" xfId="0" applyNumberFormat="1" applyFont="1" applyFill="1" applyBorder="1" applyAlignment="1">
      <alignment horizontal="center"/>
    </xf>
    <xf numFmtId="1" fontId="1" fillId="2" borderId="4" xfId="0" applyNumberFormat="1" applyFont="1" applyFill="1" applyBorder="1"/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2" borderId="4" xfId="0" applyFont="1" applyFill="1" applyBorder="1" applyAlignment="1">
      <alignment horizontal="center"/>
    </xf>
    <xf numFmtId="2" fontId="1" fillId="2" borderId="4" xfId="0" applyNumberFormat="1" applyFont="1" applyFill="1" applyBorder="1"/>
    <xf numFmtId="1" fontId="1" fillId="2" borderId="4" xfId="0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NumberFormat="1" applyFont="1" applyFill="1" applyBorder="1" applyAlignment="1">
      <alignment horizontal="center" vertical="center"/>
    </xf>
    <xf numFmtId="1" fontId="1" fillId="2" borderId="0" xfId="0" applyNumberFormat="1" applyFont="1" applyFill="1" applyBorder="1" applyAlignment="1">
      <alignment vertical="center"/>
    </xf>
    <xf numFmtId="1" fontId="1" fillId="2" borderId="0" xfId="0" applyNumberFormat="1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3" fillId="2" borderId="2" xfId="0" applyNumberFormat="1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horizontal="center" vertical="center"/>
    </xf>
    <xf numFmtId="2" fontId="3" fillId="2" borderId="7" xfId="0" applyNumberFormat="1" applyFont="1" applyFill="1" applyBorder="1" applyAlignment="1">
      <alignment horizontal="center" vertical="top" wrapText="1"/>
    </xf>
    <xf numFmtId="0" fontId="2" fillId="6" borderId="5" xfId="0" applyNumberFormat="1" applyFont="1" applyFill="1" applyBorder="1" applyAlignment="1">
      <alignment horizontal="center"/>
    </xf>
    <xf numFmtId="0" fontId="2" fillId="5" borderId="5" xfId="0" applyNumberFormat="1" applyFont="1" applyFill="1" applyBorder="1" applyAlignment="1">
      <alignment horizontal="center"/>
    </xf>
    <xf numFmtId="2" fontId="25" fillId="2" borderId="1" xfId="0" applyNumberFormat="1" applyFont="1" applyFill="1" applyBorder="1" applyAlignment="1">
      <alignment vertical="top" wrapText="1"/>
    </xf>
    <xf numFmtId="1" fontId="1" fillId="2" borderId="2" xfId="0" applyNumberFormat="1" applyFont="1" applyFill="1" applyBorder="1" applyAlignment="1">
      <alignment horizontal="left"/>
    </xf>
    <xf numFmtId="2" fontId="18" fillId="2" borderId="2" xfId="0" applyNumberFormat="1" applyFont="1" applyFill="1" applyBorder="1"/>
    <xf numFmtId="0" fontId="21" fillId="2" borderId="2" xfId="0" applyNumberFormat="1" applyFont="1" applyFill="1" applyBorder="1" applyAlignment="1">
      <alignment horizontal="center"/>
    </xf>
    <xf numFmtId="0" fontId="21" fillId="2" borderId="2" xfId="0" applyNumberFormat="1" applyFont="1" applyFill="1" applyBorder="1" applyAlignment="1">
      <alignment wrapText="1"/>
    </xf>
    <xf numFmtId="0" fontId="6" fillId="2" borderId="10" xfId="0" applyNumberFormat="1" applyFont="1" applyFill="1" applyBorder="1" applyAlignment="1">
      <alignment wrapText="1"/>
    </xf>
    <xf numFmtId="0" fontId="18" fillId="2" borderId="2" xfId="0" applyNumberFormat="1" applyFont="1" applyFill="1" applyBorder="1" applyAlignment="1">
      <alignment horizontal="left" wrapText="1"/>
    </xf>
    <xf numFmtId="0" fontId="1" fillId="2" borderId="2" xfId="0" applyNumberFormat="1" applyFont="1" applyFill="1" applyBorder="1" applyAlignment="1">
      <alignment wrapText="1"/>
    </xf>
    <xf numFmtId="0" fontId="1" fillId="2" borderId="2" xfId="0" applyNumberFormat="1" applyFont="1" applyFill="1" applyBorder="1" applyAlignment="1">
      <alignment vertical="center"/>
    </xf>
    <xf numFmtId="4" fontId="26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 wrapText="1"/>
    </xf>
    <xf numFmtId="0" fontId="19" fillId="3" borderId="3" xfId="0" applyNumberFormat="1" applyFont="1" applyFill="1" applyBorder="1" applyAlignment="1">
      <alignment horizontal="left"/>
    </xf>
    <xf numFmtId="0" fontId="19" fillId="3" borderId="4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6" xfId="0" applyNumberFormat="1" applyFont="1" applyFill="1" applyBorder="1" applyAlignment="1">
      <alignment horizontal="center" vertical="center" wrapText="1"/>
    </xf>
    <xf numFmtId="0" fontId="3" fillId="2" borderId="10" xfId="0" applyNumberFormat="1" applyFont="1" applyFill="1" applyBorder="1" applyAlignment="1">
      <alignment horizontal="center" vertical="center" wrapText="1"/>
    </xf>
    <xf numFmtId="2" fontId="3" fillId="2" borderId="2" xfId="0" applyNumberFormat="1" applyFont="1" applyFill="1" applyBorder="1" applyAlignment="1">
      <alignment horizontal="center" vertical="center" wrapText="1"/>
    </xf>
    <xf numFmtId="2" fontId="3" fillId="2" borderId="3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6" xfId="0" applyNumberFormat="1" applyFont="1" applyFill="1" applyBorder="1" applyAlignment="1">
      <alignment horizontal="center" vertical="center" wrapText="1"/>
    </xf>
    <xf numFmtId="2" fontId="3" fillId="2" borderId="10" xfId="0" applyNumberFormat="1" applyFont="1" applyFill="1" applyBorder="1" applyAlignment="1">
      <alignment horizontal="center" vertical="center" wrapText="1"/>
    </xf>
    <xf numFmtId="2" fontId="3" fillId="2" borderId="3" xfId="0" applyNumberFormat="1" applyFont="1" applyFill="1" applyBorder="1" applyAlignment="1">
      <alignment horizontal="center"/>
    </xf>
    <xf numFmtId="2" fontId="3" fillId="2" borderId="4" xfId="0" applyNumberFormat="1" applyFont="1" applyFill="1" applyBorder="1" applyAlignment="1">
      <alignment horizontal="center"/>
    </xf>
    <xf numFmtId="2" fontId="3" fillId="2" borderId="5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top" wrapText="1"/>
    </xf>
    <xf numFmtId="2" fontId="4" fillId="2" borderId="10" xfId="0" applyNumberFormat="1" applyFont="1" applyFill="1" applyBorder="1" applyAlignment="1">
      <alignment horizontal="center" vertical="top" wrapText="1"/>
    </xf>
    <xf numFmtId="2" fontId="3" fillId="2" borderId="2" xfId="0" applyNumberFormat="1" applyFont="1" applyFill="1" applyBorder="1" applyAlignment="1">
      <alignment horizontal="center" vertical="top" wrapText="1"/>
    </xf>
    <xf numFmtId="4" fontId="3" fillId="2" borderId="1" xfId="0" applyNumberFormat="1" applyFont="1" applyFill="1" applyBorder="1" applyAlignment="1">
      <alignment horizontal="center" vertical="center" wrapText="1"/>
    </xf>
    <xf numFmtId="4" fontId="3" fillId="2" borderId="6" xfId="0" applyNumberFormat="1" applyFont="1" applyFill="1" applyBorder="1" applyAlignment="1">
      <alignment horizontal="center" vertical="center" wrapText="1"/>
    </xf>
    <xf numFmtId="4" fontId="3" fillId="2" borderId="10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top" wrapText="1"/>
    </xf>
    <xf numFmtId="2" fontId="3" fillId="2" borderId="6" xfId="0" applyNumberFormat="1" applyFont="1" applyFill="1" applyBorder="1" applyAlignment="1">
      <alignment horizontal="center" vertical="top" wrapText="1"/>
    </xf>
    <xf numFmtId="2" fontId="3" fillId="2" borderId="10" xfId="0" applyNumberFormat="1" applyFont="1" applyFill="1" applyBorder="1" applyAlignment="1">
      <alignment horizontal="center" vertical="top" wrapText="1"/>
    </xf>
    <xf numFmtId="2" fontId="3" fillId="2" borderId="2" xfId="0" applyNumberFormat="1" applyFont="1" applyFill="1" applyBorder="1" applyAlignment="1">
      <alignment horizontal="center" vertical="center"/>
    </xf>
    <xf numFmtId="2" fontId="3" fillId="2" borderId="7" xfId="0" applyNumberFormat="1" applyFont="1" applyFill="1" applyBorder="1" applyAlignment="1">
      <alignment horizontal="center" vertical="top" wrapText="1"/>
    </xf>
    <xf numFmtId="2" fontId="3" fillId="2" borderId="8" xfId="0" applyNumberFormat="1" applyFont="1" applyFill="1" applyBorder="1" applyAlignment="1">
      <alignment horizontal="center" vertical="top" wrapText="1"/>
    </xf>
    <xf numFmtId="2" fontId="3" fillId="2" borderId="9" xfId="0" applyNumberFormat="1" applyFont="1" applyFill="1" applyBorder="1" applyAlignment="1">
      <alignment horizontal="center" vertical="top" wrapText="1"/>
    </xf>
    <xf numFmtId="2" fontId="3" fillId="2" borderId="11" xfId="0" applyNumberFormat="1" applyFont="1" applyFill="1" applyBorder="1" applyAlignment="1">
      <alignment horizontal="center" vertical="top" wrapText="1"/>
    </xf>
    <xf numFmtId="2" fontId="3" fillId="2" borderId="12" xfId="0" applyNumberFormat="1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/>
    </xf>
    <xf numFmtId="2" fontId="25" fillId="2" borderId="15" xfId="0" applyNumberFormat="1" applyFont="1" applyFill="1" applyBorder="1" applyAlignment="1">
      <alignment horizontal="center" vertical="center" wrapText="1"/>
    </xf>
    <xf numFmtId="2" fontId="25" fillId="2" borderId="14" xfId="0" applyNumberFormat="1" applyFont="1" applyFill="1" applyBorder="1" applyAlignment="1">
      <alignment horizontal="center" vertical="center" wrapText="1"/>
    </xf>
    <xf numFmtId="2" fontId="25" fillId="2" borderId="7" xfId="0" applyNumberFormat="1" applyFont="1" applyFill="1" applyBorder="1" applyAlignment="1">
      <alignment horizontal="center" vertical="center" wrapText="1"/>
    </xf>
    <xf numFmtId="2" fontId="25" fillId="2" borderId="9" xfId="0" applyNumberFormat="1" applyFont="1" applyFill="1" applyBorder="1" applyAlignment="1">
      <alignment horizontal="center" vertical="center" wrapText="1"/>
    </xf>
    <xf numFmtId="2" fontId="25" fillId="2" borderId="2" xfId="0" applyNumberFormat="1" applyFont="1" applyFill="1" applyBorder="1" applyAlignment="1">
      <alignment horizontal="center" vertical="top" wrapText="1"/>
    </xf>
    <xf numFmtId="2" fontId="25" fillId="2" borderId="7" xfId="0" applyNumberFormat="1" applyFont="1" applyFill="1" applyBorder="1" applyAlignment="1">
      <alignment horizontal="center" vertical="top" wrapText="1"/>
    </xf>
    <xf numFmtId="2" fontId="25" fillId="2" borderId="8" xfId="0" applyNumberFormat="1" applyFont="1" applyFill="1" applyBorder="1" applyAlignment="1">
      <alignment horizontal="center" vertical="top" wrapText="1"/>
    </xf>
    <xf numFmtId="2" fontId="25" fillId="2" borderId="9" xfId="0" applyNumberFormat="1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wrapText="1"/>
    </xf>
    <xf numFmtId="2" fontId="25" fillId="2" borderId="10" xfId="0" applyNumberFormat="1" applyFont="1" applyFill="1" applyBorder="1" applyAlignment="1">
      <alignment horizontal="center" vertical="top" wrapText="1"/>
    </xf>
    <xf numFmtId="2" fontId="25" fillId="2" borderId="11" xfId="0" applyNumberFormat="1" applyFont="1" applyFill="1" applyBorder="1" applyAlignment="1">
      <alignment horizontal="center" vertical="top" wrapText="1"/>
    </xf>
    <xf numFmtId="2" fontId="25" fillId="2" borderId="12" xfId="0" applyNumberFormat="1" applyFont="1" applyFill="1" applyBorder="1" applyAlignment="1">
      <alignment horizontal="center" vertical="top" wrapText="1"/>
    </xf>
    <xf numFmtId="0" fontId="2" fillId="5" borderId="3" xfId="0" applyNumberFormat="1" applyFont="1" applyFill="1" applyBorder="1" applyAlignment="1">
      <alignment horizontal="center"/>
    </xf>
    <xf numFmtId="0" fontId="2" fillId="5" borderId="4" xfId="0" applyNumberFormat="1" applyFont="1" applyFill="1" applyBorder="1" applyAlignment="1">
      <alignment horizontal="center"/>
    </xf>
    <xf numFmtId="0" fontId="2" fillId="5" borderId="5" xfId="0" applyNumberFormat="1" applyFont="1" applyFill="1" applyBorder="1" applyAlignment="1">
      <alignment horizontal="center"/>
    </xf>
    <xf numFmtId="0" fontId="22" fillId="6" borderId="0" xfId="0" applyFont="1" applyFill="1" applyAlignment="1">
      <alignment horizontal="center"/>
    </xf>
    <xf numFmtId="2" fontId="2" fillId="5" borderId="13" xfId="0" applyNumberFormat="1" applyFont="1" applyFill="1" applyBorder="1" applyAlignment="1">
      <alignment horizontal="center"/>
    </xf>
    <xf numFmtId="0" fontId="2" fillId="6" borderId="3" xfId="0" applyNumberFormat="1" applyFont="1" applyFill="1" applyBorder="1" applyAlignment="1">
      <alignment horizontal="center"/>
    </xf>
    <xf numFmtId="0" fontId="2" fillId="6" borderId="4" xfId="0" applyNumberFormat="1" applyFont="1" applyFill="1" applyBorder="1" applyAlignment="1">
      <alignment horizontal="center"/>
    </xf>
    <xf numFmtId="0" fontId="2" fillId="6" borderId="5" xfId="0" applyNumberFormat="1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3" xfId="0" applyNumberFormat="1" applyFont="1" applyFill="1" applyBorder="1" applyAlignment="1">
      <alignment horizontal="center" wrapText="1"/>
    </xf>
    <xf numFmtId="0" fontId="2" fillId="4" borderId="4" xfId="0" applyNumberFormat="1" applyFont="1" applyFill="1" applyBorder="1" applyAlignment="1">
      <alignment horizontal="center" wrapText="1"/>
    </xf>
    <xf numFmtId="0" fontId="2" fillId="4" borderId="5" xfId="0" applyNumberFormat="1" applyFont="1" applyFill="1" applyBorder="1" applyAlignment="1">
      <alignment horizontal="center" wrapText="1"/>
    </xf>
    <xf numFmtId="1" fontId="2" fillId="4" borderId="13" xfId="0" applyNumberFormat="1" applyFont="1" applyFill="1" applyBorder="1" applyAlignment="1">
      <alignment horizontal="center"/>
    </xf>
    <xf numFmtId="1" fontId="19" fillId="4" borderId="2" xfId="0" applyNumberFormat="1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2" fillId="4" borderId="3" xfId="0" applyNumberFormat="1" applyFont="1" applyFill="1" applyBorder="1" applyAlignment="1">
      <alignment horizontal="center"/>
    </xf>
    <xf numFmtId="0" fontId="2" fillId="4" borderId="4" xfId="0" applyNumberFormat="1" applyFont="1" applyFill="1" applyBorder="1" applyAlignment="1">
      <alignment horizontal="center"/>
    </xf>
    <xf numFmtId="0" fontId="2" fillId="4" borderId="5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A715"/>
  <sheetViews>
    <sheetView tabSelected="1" view="pageBreakPreview" zoomScale="70" zoomScaleNormal="75" zoomScaleSheetLayoutView="70" workbookViewId="0">
      <pane xSplit="2" topLeftCell="C1" activePane="topRight" state="frozen"/>
      <selection pane="topRight" activeCell="P10" sqref="P10"/>
    </sheetView>
  </sheetViews>
  <sheetFormatPr defaultRowHeight="15"/>
  <cols>
    <col min="1" max="1" width="2.7109375" style="1" customWidth="1"/>
    <col min="2" max="2" width="38.85546875" style="2" customWidth="1"/>
    <col min="3" max="3" width="9.7109375" style="1" customWidth="1"/>
    <col min="4" max="4" width="9.42578125" style="2" customWidth="1"/>
    <col min="5" max="5" width="7.42578125" style="3" customWidth="1"/>
    <col min="6" max="6" width="9.85546875" style="2" customWidth="1"/>
    <col min="7" max="7" width="10.140625" style="2" customWidth="1"/>
    <col min="8" max="9" width="11.7109375" style="2" customWidth="1"/>
    <col min="10" max="10" width="6.28515625" style="2" customWidth="1"/>
    <col min="11" max="12" width="14.5703125" style="2" customWidth="1"/>
    <col min="13" max="13" width="4.42578125" style="2" customWidth="1"/>
    <col min="14" max="14" width="9.85546875" style="2" customWidth="1"/>
    <col min="15" max="15" width="6" style="2" customWidth="1"/>
    <col min="16" max="16" width="10" style="2" customWidth="1"/>
    <col min="17" max="17" width="7" style="2" customWidth="1"/>
    <col min="18" max="18" width="9.42578125" style="2" customWidth="1"/>
    <col min="19" max="19" width="7" style="2" customWidth="1"/>
    <col min="20" max="20" width="7.28515625" style="2" customWidth="1"/>
    <col min="21" max="21" width="11.28515625" style="2" customWidth="1"/>
    <col min="22" max="22" width="12.7109375" style="2" customWidth="1"/>
    <col min="23" max="23" width="12.5703125" style="4" customWidth="1"/>
    <col min="24" max="24" width="20.85546875" style="1" customWidth="1"/>
    <col min="25" max="79" width="9.140625" style="5"/>
    <col min="80" max="252" width="9.140625" style="2"/>
    <col min="253" max="253" width="2.7109375" style="2" customWidth="1"/>
    <col min="254" max="254" width="30.42578125" style="2" customWidth="1"/>
    <col min="255" max="255" width="21.5703125" style="2" customWidth="1"/>
    <col min="256" max="256" width="9.7109375" style="2" customWidth="1"/>
    <col min="257" max="257" width="9.42578125" style="2" customWidth="1"/>
    <col min="258" max="258" width="7.42578125" style="2" customWidth="1"/>
    <col min="259" max="259" width="9.85546875" style="2" customWidth="1"/>
    <col min="260" max="260" width="10.140625" style="2" customWidth="1"/>
    <col min="261" max="261" width="11.7109375" style="2" customWidth="1"/>
    <col min="262" max="262" width="6.28515625" style="2" customWidth="1"/>
    <col min="263" max="263" width="10" style="2" customWidth="1"/>
    <col min="264" max="264" width="4.42578125" style="2" customWidth="1"/>
    <col min="265" max="265" width="6.7109375" style="2" customWidth="1"/>
    <col min="266" max="266" width="5.5703125" style="2" customWidth="1"/>
    <col min="267" max="267" width="10" style="2" customWidth="1"/>
    <col min="268" max="268" width="7" style="2" customWidth="1"/>
    <col min="269" max="269" width="9.42578125" style="2" customWidth="1"/>
    <col min="270" max="270" width="7.28515625" style="2" customWidth="1"/>
    <col min="271" max="271" width="7.42578125" style="2" customWidth="1"/>
    <col min="272" max="272" width="9.85546875" style="2" customWidth="1"/>
    <col min="273" max="273" width="12.7109375" style="2" customWidth="1"/>
    <col min="274" max="274" width="12.5703125" style="2" customWidth="1"/>
    <col min="275" max="275" width="18" style="2" customWidth="1"/>
    <col min="276" max="276" width="11.5703125" style="2" customWidth="1"/>
    <col min="277" max="277" width="15" style="2" customWidth="1"/>
    <col min="278" max="278" width="14.28515625" style="2" customWidth="1"/>
    <col min="279" max="279" width="13.42578125" style="2" customWidth="1"/>
    <col min="280" max="280" width="14.5703125" style="2" customWidth="1"/>
    <col min="281" max="508" width="9.140625" style="2"/>
    <col min="509" max="509" width="2.7109375" style="2" customWidth="1"/>
    <col min="510" max="510" width="30.42578125" style="2" customWidth="1"/>
    <col min="511" max="511" width="21.5703125" style="2" customWidth="1"/>
    <col min="512" max="512" width="9.7109375" style="2" customWidth="1"/>
    <col min="513" max="513" width="9.42578125" style="2" customWidth="1"/>
    <col min="514" max="514" width="7.42578125" style="2" customWidth="1"/>
    <col min="515" max="515" width="9.85546875" style="2" customWidth="1"/>
    <col min="516" max="516" width="10.140625" style="2" customWidth="1"/>
    <col min="517" max="517" width="11.7109375" style="2" customWidth="1"/>
    <col min="518" max="518" width="6.28515625" style="2" customWidth="1"/>
    <col min="519" max="519" width="10" style="2" customWidth="1"/>
    <col min="520" max="520" width="4.42578125" style="2" customWidth="1"/>
    <col min="521" max="521" width="6.7109375" style="2" customWidth="1"/>
    <col min="522" max="522" width="5.5703125" style="2" customWidth="1"/>
    <col min="523" max="523" width="10" style="2" customWidth="1"/>
    <col min="524" max="524" width="7" style="2" customWidth="1"/>
    <col min="525" max="525" width="9.42578125" style="2" customWidth="1"/>
    <col min="526" max="526" width="7.28515625" style="2" customWidth="1"/>
    <col min="527" max="527" width="7.42578125" style="2" customWidth="1"/>
    <col min="528" max="528" width="9.85546875" style="2" customWidth="1"/>
    <col min="529" max="529" width="12.7109375" style="2" customWidth="1"/>
    <col min="530" max="530" width="12.5703125" style="2" customWidth="1"/>
    <col min="531" max="531" width="18" style="2" customWidth="1"/>
    <col min="532" max="532" width="11.5703125" style="2" customWidth="1"/>
    <col min="533" max="533" width="15" style="2" customWidth="1"/>
    <col min="534" max="534" width="14.28515625" style="2" customWidth="1"/>
    <col min="535" max="535" width="13.42578125" style="2" customWidth="1"/>
    <col min="536" max="536" width="14.5703125" style="2" customWidth="1"/>
    <col min="537" max="764" width="9.140625" style="2"/>
    <col min="765" max="765" width="2.7109375" style="2" customWidth="1"/>
    <col min="766" max="766" width="30.42578125" style="2" customWidth="1"/>
    <col min="767" max="767" width="21.5703125" style="2" customWidth="1"/>
    <col min="768" max="768" width="9.7109375" style="2" customWidth="1"/>
    <col min="769" max="769" width="9.42578125" style="2" customWidth="1"/>
    <col min="770" max="770" width="7.42578125" style="2" customWidth="1"/>
    <col min="771" max="771" width="9.85546875" style="2" customWidth="1"/>
    <col min="772" max="772" width="10.140625" style="2" customWidth="1"/>
    <col min="773" max="773" width="11.7109375" style="2" customWidth="1"/>
    <col min="774" max="774" width="6.28515625" style="2" customWidth="1"/>
    <col min="775" max="775" width="10" style="2" customWidth="1"/>
    <col min="776" max="776" width="4.42578125" style="2" customWidth="1"/>
    <col min="777" max="777" width="6.7109375" style="2" customWidth="1"/>
    <col min="778" max="778" width="5.5703125" style="2" customWidth="1"/>
    <col min="779" max="779" width="10" style="2" customWidth="1"/>
    <col min="780" max="780" width="7" style="2" customWidth="1"/>
    <col min="781" max="781" width="9.42578125" style="2" customWidth="1"/>
    <col min="782" max="782" width="7.28515625" style="2" customWidth="1"/>
    <col min="783" max="783" width="7.42578125" style="2" customWidth="1"/>
    <col min="784" max="784" width="9.85546875" style="2" customWidth="1"/>
    <col min="785" max="785" width="12.7109375" style="2" customWidth="1"/>
    <col min="786" max="786" width="12.5703125" style="2" customWidth="1"/>
    <col min="787" max="787" width="18" style="2" customWidth="1"/>
    <col min="788" max="788" width="11.5703125" style="2" customWidth="1"/>
    <col min="789" max="789" width="15" style="2" customWidth="1"/>
    <col min="790" max="790" width="14.28515625" style="2" customWidth="1"/>
    <col min="791" max="791" width="13.42578125" style="2" customWidth="1"/>
    <col min="792" max="792" width="14.5703125" style="2" customWidth="1"/>
    <col min="793" max="1020" width="9.140625" style="2"/>
    <col min="1021" max="1021" width="2.7109375" style="2" customWidth="1"/>
    <col min="1022" max="1022" width="30.42578125" style="2" customWidth="1"/>
    <col min="1023" max="1023" width="21.5703125" style="2" customWidth="1"/>
    <col min="1024" max="1024" width="9.7109375" style="2" customWidth="1"/>
    <col min="1025" max="1025" width="9.42578125" style="2" customWidth="1"/>
    <col min="1026" max="1026" width="7.42578125" style="2" customWidth="1"/>
    <col min="1027" max="1027" width="9.85546875" style="2" customWidth="1"/>
    <col min="1028" max="1028" width="10.140625" style="2" customWidth="1"/>
    <col min="1029" max="1029" width="11.7109375" style="2" customWidth="1"/>
    <col min="1030" max="1030" width="6.28515625" style="2" customWidth="1"/>
    <col min="1031" max="1031" width="10" style="2" customWidth="1"/>
    <col min="1032" max="1032" width="4.42578125" style="2" customWidth="1"/>
    <col min="1033" max="1033" width="6.7109375" style="2" customWidth="1"/>
    <col min="1034" max="1034" width="5.5703125" style="2" customWidth="1"/>
    <col min="1035" max="1035" width="10" style="2" customWidth="1"/>
    <col min="1036" max="1036" width="7" style="2" customWidth="1"/>
    <col min="1037" max="1037" width="9.42578125" style="2" customWidth="1"/>
    <col min="1038" max="1038" width="7.28515625" style="2" customWidth="1"/>
    <col min="1039" max="1039" width="7.42578125" style="2" customWidth="1"/>
    <col min="1040" max="1040" width="9.85546875" style="2" customWidth="1"/>
    <col min="1041" max="1041" width="12.7109375" style="2" customWidth="1"/>
    <col min="1042" max="1042" width="12.5703125" style="2" customWidth="1"/>
    <col min="1043" max="1043" width="18" style="2" customWidth="1"/>
    <col min="1044" max="1044" width="11.5703125" style="2" customWidth="1"/>
    <col min="1045" max="1045" width="15" style="2" customWidth="1"/>
    <col min="1046" max="1046" width="14.28515625" style="2" customWidth="1"/>
    <col min="1047" max="1047" width="13.42578125" style="2" customWidth="1"/>
    <col min="1048" max="1048" width="14.5703125" style="2" customWidth="1"/>
    <col min="1049" max="1276" width="9.140625" style="2"/>
    <col min="1277" max="1277" width="2.7109375" style="2" customWidth="1"/>
    <col min="1278" max="1278" width="30.42578125" style="2" customWidth="1"/>
    <col min="1279" max="1279" width="21.5703125" style="2" customWidth="1"/>
    <col min="1280" max="1280" width="9.7109375" style="2" customWidth="1"/>
    <col min="1281" max="1281" width="9.42578125" style="2" customWidth="1"/>
    <col min="1282" max="1282" width="7.42578125" style="2" customWidth="1"/>
    <col min="1283" max="1283" width="9.85546875" style="2" customWidth="1"/>
    <col min="1284" max="1284" width="10.140625" style="2" customWidth="1"/>
    <col min="1285" max="1285" width="11.7109375" style="2" customWidth="1"/>
    <col min="1286" max="1286" width="6.28515625" style="2" customWidth="1"/>
    <col min="1287" max="1287" width="10" style="2" customWidth="1"/>
    <col min="1288" max="1288" width="4.42578125" style="2" customWidth="1"/>
    <col min="1289" max="1289" width="6.7109375" style="2" customWidth="1"/>
    <col min="1290" max="1290" width="5.5703125" style="2" customWidth="1"/>
    <col min="1291" max="1291" width="10" style="2" customWidth="1"/>
    <col min="1292" max="1292" width="7" style="2" customWidth="1"/>
    <col min="1293" max="1293" width="9.42578125" style="2" customWidth="1"/>
    <col min="1294" max="1294" width="7.28515625" style="2" customWidth="1"/>
    <col min="1295" max="1295" width="7.42578125" style="2" customWidth="1"/>
    <col min="1296" max="1296" width="9.85546875" style="2" customWidth="1"/>
    <col min="1297" max="1297" width="12.7109375" style="2" customWidth="1"/>
    <col min="1298" max="1298" width="12.5703125" style="2" customWidth="1"/>
    <col min="1299" max="1299" width="18" style="2" customWidth="1"/>
    <col min="1300" max="1300" width="11.5703125" style="2" customWidth="1"/>
    <col min="1301" max="1301" width="15" style="2" customWidth="1"/>
    <col min="1302" max="1302" width="14.28515625" style="2" customWidth="1"/>
    <col min="1303" max="1303" width="13.42578125" style="2" customWidth="1"/>
    <col min="1304" max="1304" width="14.5703125" style="2" customWidth="1"/>
    <col min="1305" max="1532" width="9.140625" style="2"/>
    <col min="1533" max="1533" width="2.7109375" style="2" customWidth="1"/>
    <col min="1534" max="1534" width="30.42578125" style="2" customWidth="1"/>
    <col min="1535" max="1535" width="21.5703125" style="2" customWidth="1"/>
    <col min="1536" max="1536" width="9.7109375" style="2" customWidth="1"/>
    <col min="1537" max="1537" width="9.42578125" style="2" customWidth="1"/>
    <col min="1538" max="1538" width="7.42578125" style="2" customWidth="1"/>
    <col min="1539" max="1539" width="9.85546875" style="2" customWidth="1"/>
    <col min="1540" max="1540" width="10.140625" style="2" customWidth="1"/>
    <col min="1541" max="1541" width="11.7109375" style="2" customWidth="1"/>
    <col min="1542" max="1542" width="6.28515625" style="2" customWidth="1"/>
    <col min="1543" max="1543" width="10" style="2" customWidth="1"/>
    <col min="1544" max="1544" width="4.42578125" style="2" customWidth="1"/>
    <col min="1545" max="1545" width="6.7109375" style="2" customWidth="1"/>
    <col min="1546" max="1546" width="5.5703125" style="2" customWidth="1"/>
    <col min="1547" max="1547" width="10" style="2" customWidth="1"/>
    <col min="1548" max="1548" width="7" style="2" customWidth="1"/>
    <col min="1549" max="1549" width="9.42578125" style="2" customWidth="1"/>
    <col min="1550" max="1550" width="7.28515625" style="2" customWidth="1"/>
    <col min="1551" max="1551" width="7.42578125" style="2" customWidth="1"/>
    <col min="1552" max="1552" width="9.85546875" style="2" customWidth="1"/>
    <col min="1553" max="1553" width="12.7109375" style="2" customWidth="1"/>
    <col min="1554" max="1554" width="12.5703125" style="2" customWidth="1"/>
    <col min="1555" max="1555" width="18" style="2" customWidth="1"/>
    <col min="1556" max="1556" width="11.5703125" style="2" customWidth="1"/>
    <col min="1557" max="1557" width="15" style="2" customWidth="1"/>
    <col min="1558" max="1558" width="14.28515625" style="2" customWidth="1"/>
    <col min="1559" max="1559" width="13.42578125" style="2" customWidth="1"/>
    <col min="1560" max="1560" width="14.5703125" style="2" customWidth="1"/>
    <col min="1561" max="1788" width="9.140625" style="2"/>
    <col min="1789" max="1789" width="2.7109375" style="2" customWidth="1"/>
    <col min="1790" max="1790" width="30.42578125" style="2" customWidth="1"/>
    <col min="1791" max="1791" width="21.5703125" style="2" customWidth="1"/>
    <col min="1792" max="1792" width="9.7109375" style="2" customWidth="1"/>
    <col min="1793" max="1793" width="9.42578125" style="2" customWidth="1"/>
    <col min="1794" max="1794" width="7.42578125" style="2" customWidth="1"/>
    <col min="1795" max="1795" width="9.85546875" style="2" customWidth="1"/>
    <col min="1796" max="1796" width="10.140625" style="2" customWidth="1"/>
    <col min="1797" max="1797" width="11.7109375" style="2" customWidth="1"/>
    <col min="1798" max="1798" width="6.28515625" style="2" customWidth="1"/>
    <col min="1799" max="1799" width="10" style="2" customWidth="1"/>
    <col min="1800" max="1800" width="4.42578125" style="2" customWidth="1"/>
    <col min="1801" max="1801" width="6.7109375" style="2" customWidth="1"/>
    <col min="1802" max="1802" width="5.5703125" style="2" customWidth="1"/>
    <col min="1803" max="1803" width="10" style="2" customWidth="1"/>
    <col min="1804" max="1804" width="7" style="2" customWidth="1"/>
    <col min="1805" max="1805" width="9.42578125" style="2" customWidth="1"/>
    <col min="1806" max="1806" width="7.28515625" style="2" customWidth="1"/>
    <col min="1807" max="1807" width="7.42578125" style="2" customWidth="1"/>
    <col min="1808" max="1808" width="9.85546875" style="2" customWidth="1"/>
    <col min="1809" max="1809" width="12.7109375" style="2" customWidth="1"/>
    <col min="1810" max="1810" width="12.5703125" style="2" customWidth="1"/>
    <col min="1811" max="1811" width="18" style="2" customWidth="1"/>
    <col min="1812" max="1812" width="11.5703125" style="2" customWidth="1"/>
    <col min="1813" max="1813" width="15" style="2" customWidth="1"/>
    <col min="1814" max="1814" width="14.28515625" style="2" customWidth="1"/>
    <col min="1815" max="1815" width="13.42578125" style="2" customWidth="1"/>
    <col min="1816" max="1816" width="14.5703125" style="2" customWidth="1"/>
    <col min="1817" max="2044" width="9.140625" style="2"/>
    <col min="2045" max="2045" width="2.7109375" style="2" customWidth="1"/>
    <col min="2046" max="2046" width="30.42578125" style="2" customWidth="1"/>
    <col min="2047" max="2047" width="21.5703125" style="2" customWidth="1"/>
    <col min="2048" max="2048" width="9.7109375" style="2" customWidth="1"/>
    <col min="2049" max="2049" width="9.42578125" style="2" customWidth="1"/>
    <col min="2050" max="2050" width="7.42578125" style="2" customWidth="1"/>
    <col min="2051" max="2051" width="9.85546875" style="2" customWidth="1"/>
    <col min="2052" max="2052" width="10.140625" style="2" customWidth="1"/>
    <col min="2053" max="2053" width="11.7109375" style="2" customWidth="1"/>
    <col min="2054" max="2054" width="6.28515625" style="2" customWidth="1"/>
    <col min="2055" max="2055" width="10" style="2" customWidth="1"/>
    <col min="2056" max="2056" width="4.42578125" style="2" customWidth="1"/>
    <col min="2057" max="2057" width="6.7109375" style="2" customWidth="1"/>
    <col min="2058" max="2058" width="5.5703125" style="2" customWidth="1"/>
    <col min="2059" max="2059" width="10" style="2" customWidth="1"/>
    <col min="2060" max="2060" width="7" style="2" customWidth="1"/>
    <col min="2061" max="2061" width="9.42578125" style="2" customWidth="1"/>
    <col min="2062" max="2062" width="7.28515625" style="2" customWidth="1"/>
    <col min="2063" max="2063" width="7.42578125" style="2" customWidth="1"/>
    <col min="2064" max="2064" width="9.85546875" style="2" customWidth="1"/>
    <col min="2065" max="2065" width="12.7109375" style="2" customWidth="1"/>
    <col min="2066" max="2066" width="12.5703125" style="2" customWidth="1"/>
    <col min="2067" max="2067" width="18" style="2" customWidth="1"/>
    <col min="2068" max="2068" width="11.5703125" style="2" customWidth="1"/>
    <col min="2069" max="2069" width="15" style="2" customWidth="1"/>
    <col min="2070" max="2070" width="14.28515625" style="2" customWidth="1"/>
    <col min="2071" max="2071" width="13.42578125" style="2" customWidth="1"/>
    <col min="2072" max="2072" width="14.5703125" style="2" customWidth="1"/>
    <col min="2073" max="2300" width="9.140625" style="2"/>
    <col min="2301" max="2301" width="2.7109375" style="2" customWidth="1"/>
    <col min="2302" max="2302" width="30.42578125" style="2" customWidth="1"/>
    <col min="2303" max="2303" width="21.5703125" style="2" customWidth="1"/>
    <col min="2304" max="2304" width="9.7109375" style="2" customWidth="1"/>
    <col min="2305" max="2305" width="9.42578125" style="2" customWidth="1"/>
    <col min="2306" max="2306" width="7.42578125" style="2" customWidth="1"/>
    <col min="2307" max="2307" width="9.85546875" style="2" customWidth="1"/>
    <col min="2308" max="2308" width="10.140625" style="2" customWidth="1"/>
    <col min="2309" max="2309" width="11.7109375" style="2" customWidth="1"/>
    <col min="2310" max="2310" width="6.28515625" style="2" customWidth="1"/>
    <col min="2311" max="2311" width="10" style="2" customWidth="1"/>
    <col min="2312" max="2312" width="4.42578125" style="2" customWidth="1"/>
    <col min="2313" max="2313" width="6.7109375" style="2" customWidth="1"/>
    <col min="2314" max="2314" width="5.5703125" style="2" customWidth="1"/>
    <col min="2315" max="2315" width="10" style="2" customWidth="1"/>
    <col min="2316" max="2316" width="7" style="2" customWidth="1"/>
    <col min="2317" max="2317" width="9.42578125" style="2" customWidth="1"/>
    <col min="2318" max="2318" width="7.28515625" style="2" customWidth="1"/>
    <col min="2319" max="2319" width="7.42578125" style="2" customWidth="1"/>
    <col min="2320" max="2320" width="9.85546875" style="2" customWidth="1"/>
    <col min="2321" max="2321" width="12.7109375" style="2" customWidth="1"/>
    <col min="2322" max="2322" width="12.5703125" style="2" customWidth="1"/>
    <col min="2323" max="2323" width="18" style="2" customWidth="1"/>
    <col min="2324" max="2324" width="11.5703125" style="2" customWidth="1"/>
    <col min="2325" max="2325" width="15" style="2" customWidth="1"/>
    <col min="2326" max="2326" width="14.28515625" style="2" customWidth="1"/>
    <col min="2327" max="2327" width="13.42578125" style="2" customWidth="1"/>
    <col min="2328" max="2328" width="14.5703125" style="2" customWidth="1"/>
    <col min="2329" max="2556" width="9.140625" style="2"/>
    <col min="2557" max="2557" width="2.7109375" style="2" customWidth="1"/>
    <col min="2558" max="2558" width="30.42578125" style="2" customWidth="1"/>
    <col min="2559" max="2559" width="21.5703125" style="2" customWidth="1"/>
    <col min="2560" max="2560" width="9.7109375" style="2" customWidth="1"/>
    <col min="2561" max="2561" width="9.42578125" style="2" customWidth="1"/>
    <col min="2562" max="2562" width="7.42578125" style="2" customWidth="1"/>
    <col min="2563" max="2563" width="9.85546875" style="2" customWidth="1"/>
    <col min="2564" max="2564" width="10.140625" style="2" customWidth="1"/>
    <col min="2565" max="2565" width="11.7109375" style="2" customWidth="1"/>
    <col min="2566" max="2566" width="6.28515625" style="2" customWidth="1"/>
    <col min="2567" max="2567" width="10" style="2" customWidth="1"/>
    <col min="2568" max="2568" width="4.42578125" style="2" customWidth="1"/>
    <col min="2569" max="2569" width="6.7109375" style="2" customWidth="1"/>
    <col min="2570" max="2570" width="5.5703125" style="2" customWidth="1"/>
    <col min="2571" max="2571" width="10" style="2" customWidth="1"/>
    <col min="2572" max="2572" width="7" style="2" customWidth="1"/>
    <col min="2573" max="2573" width="9.42578125" style="2" customWidth="1"/>
    <col min="2574" max="2574" width="7.28515625" style="2" customWidth="1"/>
    <col min="2575" max="2575" width="7.42578125" style="2" customWidth="1"/>
    <col min="2576" max="2576" width="9.85546875" style="2" customWidth="1"/>
    <col min="2577" max="2577" width="12.7109375" style="2" customWidth="1"/>
    <col min="2578" max="2578" width="12.5703125" style="2" customWidth="1"/>
    <col min="2579" max="2579" width="18" style="2" customWidth="1"/>
    <col min="2580" max="2580" width="11.5703125" style="2" customWidth="1"/>
    <col min="2581" max="2581" width="15" style="2" customWidth="1"/>
    <col min="2582" max="2582" width="14.28515625" style="2" customWidth="1"/>
    <col min="2583" max="2583" width="13.42578125" style="2" customWidth="1"/>
    <col min="2584" max="2584" width="14.5703125" style="2" customWidth="1"/>
    <col min="2585" max="2812" width="9.140625" style="2"/>
    <col min="2813" max="2813" width="2.7109375" style="2" customWidth="1"/>
    <col min="2814" max="2814" width="30.42578125" style="2" customWidth="1"/>
    <col min="2815" max="2815" width="21.5703125" style="2" customWidth="1"/>
    <col min="2816" max="2816" width="9.7109375" style="2" customWidth="1"/>
    <col min="2817" max="2817" width="9.42578125" style="2" customWidth="1"/>
    <col min="2818" max="2818" width="7.42578125" style="2" customWidth="1"/>
    <col min="2819" max="2819" width="9.85546875" style="2" customWidth="1"/>
    <col min="2820" max="2820" width="10.140625" style="2" customWidth="1"/>
    <col min="2821" max="2821" width="11.7109375" style="2" customWidth="1"/>
    <col min="2822" max="2822" width="6.28515625" style="2" customWidth="1"/>
    <col min="2823" max="2823" width="10" style="2" customWidth="1"/>
    <col min="2824" max="2824" width="4.42578125" style="2" customWidth="1"/>
    <col min="2825" max="2825" width="6.7109375" style="2" customWidth="1"/>
    <col min="2826" max="2826" width="5.5703125" style="2" customWidth="1"/>
    <col min="2827" max="2827" width="10" style="2" customWidth="1"/>
    <col min="2828" max="2828" width="7" style="2" customWidth="1"/>
    <col min="2829" max="2829" width="9.42578125" style="2" customWidth="1"/>
    <col min="2830" max="2830" width="7.28515625" style="2" customWidth="1"/>
    <col min="2831" max="2831" width="7.42578125" style="2" customWidth="1"/>
    <col min="2832" max="2832" width="9.85546875" style="2" customWidth="1"/>
    <col min="2833" max="2833" width="12.7109375" style="2" customWidth="1"/>
    <col min="2834" max="2834" width="12.5703125" style="2" customWidth="1"/>
    <col min="2835" max="2835" width="18" style="2" customWidth="1"/>
    <col min="2836" max="2836" width="11.5703125" style="2" customWidth="1"/>
    <col min="2837" max="2837" width="15" style="2" customWidth="1"/>
    <col min="2838" max="2838" width="14.28515625" style="2" customWidth="1"/>
    <col min="2839" max="2839" width="13.42578125" style="2" customWidth="1"/>
    <col min="2840" max="2840" width="14.5703125" style="2" customWidth="1"/>
    <col min="2841" max="3068" width="9.140625" style="2"/>
    <col min="3069" max="3069" width="2.7109375" style="2" customWidth="1"/>
    <col min="3070" max="3070" width="30.42578125" style="2" customWidth="1"/>
    <col min="3071" max="3071" width="21.5703125" style="2" customWidth="1"/>
    <col min="3072" max="3072" width="9.7109375" style="2" customWidth="1"/>
    <col min="3073" max="3073" width="9.42578125" style="2" customWidth="1"/>
    <col min="3074" max="3074" width="7.42578125" style="2" customWidth="1"/>
    <col min="3075" max="3075" width="9.85546875" style="2" customWidth="1"/>
    <col min="3076" max="3076" width="10.140625" style="2" customWidth="1"/>
    <col min="3077" max="3077" width="11.7109375" style="2" customWidth="1"/>
    <col min="3078" max="3078" width="6.28515625" style="2" customWidth="1"/>
    <col min="3079" max="3079" width="10" style="2" customWidth="1"/>
    <col min="3080" max="3080" width="4.42578125" style="2" customWidth="1"/>
    <col min="3081" max="3081" width="6.7109375" style="2" customWidth="1"/>
    <col min="3082" max="3082" width="5.5703125" style="2" customWidth="1"/>
    <col min="3083" max="3083" width="10" style="2" customWidth="1"/>
    <col min="3084" max="3084" width="7" style="2" customWidth="1"/>
    <col min="3085" max="3085" width="9.42578125" style="2" customWidth="1"/>
    <col min="3086" max="3086" width="7.28515625" style="2" customWidth="1"/>
    <col min="3087" max="3087" width="7.42578125" style="2" customWidth="1"/>
    <col min="3088" max="3088" width="9.85546875" style="2" customWidth="1"/>
    <col min="3089" max="3089" width="12.7109375" style="2" customWidth="1"/>
    <col min="3090" max="3090" width="12.5703125" style="2" customWidth="1"/>
    <col min="3091" max="3091" width="18" style="2" customWidth="1"/>
    <col min="3092" max="3092" width="11.5703125" style="2" customWidth="1"/>
    <col min="3093" max="3093" width="15" style="2" customWidth="1"/>
    <col min="3094" max="3094" width="14.28515625" style="2" customWidth="1"/>
    <col min="3095" max="3095" width="13.42578125" style="2" customWidth="1"/>
    <col min="3096" max="3096" width="14.5703125" style="2" customWidth="1"/>
    <col min="3097" max="3324" width="9.140625" style="2"/>
    <col min="3325" max="3325" width="2.7109375" style="2" customWidth="1"/>
    <col min="3326" max="3326" width="30.42578125" style="2" customWidth="1"/>
    <col min="3327" max="3327" width="21.5703125" style="2" customWidth="1"/>
    <col min="3328" max="3328" width="9.7109375" style="2" customWidth="1"/>
    <col min="3329" max="3329" width="9.42578125" style="2" customWidth="1"/>
    <col min="3330" max="3330" width="7.42578125" style="2" customWidth="1"/>
    <col min="3331" max="3331" width="9.85546875" style="2" customWidth="1"/>
    <col min="3332" max="3332" width="10.140625" style="2" customWidth="1"/>
    <col min="3333" max="3333" width="11.7109375" style="2" customWidth="1"/>
    <col min="3334" max="3334" width="6.28515625" style="2" customWidth="1"/>
    <col min="3335" max="3335" width="10" style="2" customWidth="1"/>
    <col min="3336" max="3336" width="4.42578125" style="2" customWidth="1"/>
    <col min="3337" max="3337" width="6.7109375" style="2" customWidth="1"/>
    <col min="3338" max="3338" width="5.5703125" style="2" customWidth="1"/>
    <col min="3339" max="3339" width="10" style="2" customWidth="1"/>
    <col min="3340" max="3340" width="7" style="2" customWidth="1"/>
    <col min="3341" max="3341" width="9.42578125" style="2" customWidth="1"/>
    <col min="3342" max="3342" width="7.28515625" style="2" customWidth="1"/>
    <col min="3343" max="3343" width="7.42578125" style="2" customWidth="1"/>
    <col min="3344" max="3344" width="9.85546875" style="2" customWidth="1"/>
    <col min="3345" max="3345" width="12.7109375" style="2" customWidth="1"/>
    <col min="3346" max="3346" width="12.5703125" style="2" customWidth="1"/>
    <col min="3347" max="3347" width="18" style="2" customWidth="1"/>
    <col min="3348" max="3348" width="11.5703125" style="2" customWidth="1"/>
    <col min="3349" max="3349" width="15" style="2" customWidth="1"/>
    <col min="3350" max="3350" width="14.28515625" style="2" customWidth="1"/>
    <col min="3351" max="3351" width="13.42578125" style="2" customWidth="1"/>
    <col min="3352" max="3352" width="14.5703125" style="2" customWidth="1"/>
    <col min="3353" max="3580" width="9.140625" style="2"/>
    <col min="3581" max="3581" width="2.7109375" style="2" customWidth="1"/>
    <col min="3582" max="3582" width="30.42578125" style="2" customWidth="1"/>
    <col min="3583" max="3583" width="21.5703125" style="2" customWidth="1"/>
    <col min="3584" max="3584" width="9.7109375" style="2" customWidth="1"/>
    <col min="3585" max="3585" width="9.42578125" style="2" customWidth="1"/>
    <col min="3586" max="3586" width="7.42578125" style="2" customWidth="1"/>
    <col min="3587" max="3587" width="9.85546875" style="2" customWidth="1"/>
    <col min="3588" max="3588" width="10.140625" style="2" customWidth="1"/>
    <col min="3589" max="3589" width="11.7109375" style="2" customWidth="1"/>
    <col min="3590" max="3590" width="6.28515625" style="2" customWidth="1"/>
    <col min="3591" max="3591" width="10" style="2" customWidth="1"/>
    <col min="3592" max="3592" width="4.42578125" style="2" customWidth="1"/>
    <col min="3593" max="3593" width="6.7109375" style="2" customWidth="1"/>
    <col min="3594" max="3594" width="5.5703125" style="2" customWidth="1"/>
    <col min="3595" max="3595" width="10" style="2" customWidth="1"/>
    <col min="3596" max="3596" width="7" style="2" customWidth="1"/>
    <col min="3597" max="3597" width="9.42578125" style="2" customWidth="1"/>
    <col min="3598" max="3598" width="7.28515625" style="2" customWidth="1"/>
    <col min="3599" max="3599" width="7.42578125" style="2" customWidth="1"/>
    <col min="3600" max="3600" width="9.85546875" style="2" customWidth="1"/>
    <col min="3601" max="3601" width="12.7109375" style="2" customWidth="1"/>
    <col min="3602" max="3602" width="12.5703125" style="2" customWidth="1"/>
    <col min="3603" max="3603" width="18" style="2" customWidth="1"/>
    <col min="3604" max="3604" width="11.5703125" style="2" customWidth="1"/>
    <col min="3605" max="3605" width="15" style="2" customWidth="1"/>
    <col min="3606" max="3606" width="14.28515625" style="2" customWidth="1"/>
    <col min="3607" max="3607" width="13.42578125" style="2" customWidth="1"/>
    <col min="3608" max="3608" width="14.5703125" style="2" customWidth="1"/>
    <col min="3609" max="3836" width="9.140625" style="2"/>
    <col min="3837" max="3837" width="2.7109375" style="2" customWidth="1"/>
    <col min="3838" max="3838" width="30.42578125" style="2" customWidth="1"/>
    <col min="3839" max="3839" width="21.5703125" style="2" customWidth="1"/>
    <col min="3840" max="3840" width="9.7109375" style="2" customWidth="1"/>
    <col min="3841" max="3841" width="9.42578125" style="2" customWidth="1"/>
    <col min="3842" max="3842" width="7.42578125" style="2" customWidth="1"/>
    <col min="3843" max="3843" width="9.85546875" style="2" customWidth="1"/>
    <col min="3844" max="3844" width="10.140625" style="2" customWidth="1"/>
    <col min="3845" max="3845" width="11.7109375" style="2" customWidth="1"/>
    <col min="3846" max="3846" width="6.28515625" style="2" customWidth="1"/>
    <col min="3847" max="3847" width="10" style="2" customWidth="1"/>
    <col min="3848" max="3848" width="4.42578125" style="2" customWidth="1"/>
    <col min="3849" max="3849" width="6.7109375" style="2" customWidth="1"/>
    <col min="3850" max="3850" width="5.5703125" style="2" customWidth="1"/>
    <col min="3851" max="3851" width="10" style="2" customWidth="1"/>
    <col min="3852" max="3852" width="7" style="2" customWidth="1"/>
    <col min="3853" max="3853" width="9.42578125" style="2" customWidth="1"/>
    <col min="3854" max="3854" width="7.28515625" style="2" customWidth="1"/>
    <col min="3855" max="3855" width="7.42578125" style="2" customWidth="1"/>
    <col min="3856" max="3856" width="9.85546875" style="2" customWidth="1"/>
    <col min="3857" max="3857" width="12.7109375" style="2" customWidth="1"/>
    <col min="3858" max="3858" width="12.5703125" style="2" customWidth="1"/>
    <col min="3859" max="3859" width="18" style="2" customWidth="1"/>
    <col min="3860" max="3860" width="11.5703125" style="2" customWidth="1"/>
    <col min="3861" max="3861" width="15" style="2" customWidth="1"/>
    <col min="3862" max="3862" width="14.28515625" style="2" customWidth="1"/>
    <col min="3863" max="3863" width="13.42578125" style="2" customWidth="1"/>
    <col min="3864" max="3864" width="14.5703125" style="2" customWidth="1"/>
    <col min="3865" max="4092" width="9.140625" style="2"/>
    <col min="4093" max="4093" width="2.7109375" style="2" customWidth="1"/>
    <col min="4094" max="4094" width="30.42578125" style="2" customWidth="1"/>
    <col min="4095" max="4095" width="21.5703125" style="2" customWidth="1"/>
    <col min="4096" max="4096" width="9.7109375" style="2" customWidth="1"/>
    <col min="4097" max="4097" width="9.42578125" style="2" customWidth="1"/>
    <col min="4098" max="4098" width="7.42578125" style="2" customWidth="1"/>
    <col min="4099" max="4099" width="9.85546875" style="2" customWidth="1"/>
    <col min="4100" max="4100" width="10.140625" style="2" customWidth="1"/>
    <col min="4101" max="4101" width="11.7109375" style="2" customWidth="1"/>
    <col min="4102" max="4102" width="6.28515625" style="2" customWidth="1"/>
    <col min="4103" max="4103" width="10" style="2" customWidth="1"/>
    <col min="4104" max="4104" width="4.42578125" style="2" customWidth="1"/>
    <col min="4105" max="4105" width="6.7109375" style="2" customWidth="1"/>
    <col min="4106" max="4106" width="5.5703125" style="2" customWidth="1"/>
    <col min="4107" max="4107" width="10" style="2" customWidth="1"/>
    <col min="4108" max="4108" width="7" style="2" customWidth="1"/>
    <col min="4109" max="4109" width="9.42578125" style="2" customWidth="1"/>
    <col min="4110" max="4110" width="7.28515625" style="2" customWidth="1"/>
    <col min="4111" max="4111" width="7.42578125" style="2" customWidth="1"/>
    <col min="4112" max="4112" width="9.85546875" style="2" customWidth="1"/>
    <col min="4113" max="4113" width="12.7109375" style="2" customWidth="1"/>
    <col min="4114" max="4114" width="12.5703125" style="2" customWidth="1"/>
    <col min="4115" max="4115" width="18" style="2" customWidth="1"/>
    <col min="4116" max="4116" width="11.5703125" style="2" customWidth="1"/>
    <col min="4117" max="4117" width="15" style="2" customWidth="1"/>
    <col min="4118" max="4118" width="14.28515625" style="2" customWidth="1"/>
    <col min="4119" max="4119" width="13.42578125" style="2" customWidth="1"/>
    <col min="4120" max="4120" width="14.5703125" style="2" customWidth="1"/>
    <col min="4121" max="4348" width="9.140625" style="2"/>
    <col min="4349" max="4349" width="2.7109375" style="2" customWidth="1"/>
    <col min="4350" max="4350" width="30.42578125" style="2" customWidth="1"/>
    <col min="4351" max="4351" width="21.5703125" style="2" customWidth="1"/>
    <col min="4352" max="4352" width="9.7109375" style="2" customWidth="1"/>
    <col min="4353" max="4353" width="9.42578125" style="2" customWidth="1"/>
    <col min="4354" max="4354" width="7.42578125" style="2" customWidth="1"/>
    <col min="4355" max="4355" width="9.85546875" style="2" customWidth="1"/>
    <col min="4356" max="4356" width="10.140625" style="2" customWidth="1"/>
    <col min="4357" max="4357" width="11.7109375" style="2" customWidth="1"/>
    <col min="4358" max="4358" width="6.28515625" style="2" customWidth="1"/>
    <col min="4359" max="4359" width="10" style="2" customWidth="1"/>
    <col min="4360" max="4360" width="4.42578125" style="2" customWidth="1"/>
    <col min="4361" max="4361" width="6.7109375" style="2" customWidth="1"/>
    <col min="4362" max="4362" width="5.5703125" style="2" customWidth="1"/>
    <col min="4363" max="4363" width="10" style="2" customWidth="1"/>
    <col min="4364" max="4364" width="7" style="2" customWidth="1"/>
    <col min="4365" max="4365" width="9.42578125" style="2" customWidth="1"/>
    <col min="4366" max="4366" width="7.28515625" style="2" customWidth="1"/>
    <col min="4367" max="4367" width="7.42578125" style="2" customWidth="1"/>
    <col min="4368" max="4368" width="9.85546875" style="2" customWidth="1"/>
    <col min="4369" max="4369" width="12.7109375" style="2" customWidth="1"/>
    <col min="4370" max="4370" width="12.5703125" style="2" customWidth="1"/>
    <col min="4371" max="4371" width="18" style="2" customWidth="1"/>
    <col min="4372" max="4372" width="11.5703125" style="2" customWidth="1"/>
    <col min="4373" max="4373" width="15" style="2" customWidth="1"/>
    <col min="4374" max="4374" width="14.28515625" style="2" customWidth="1"/>
    <col min="4375" max="4375" width="13.42578125" style="2" customWidth="1"/>
    <col min="4376" max="4376" width="14.5703125" style="2" customWidth="1"/>
    <col min="4377" max="4604" width="9.140625" style="2"/>
    <col min="4605" max="4605" width="2.7109375" style="2" customWidth="1"/>
    <col min="4606" max="4606" width="30.42578125" style="2" customWidth="1"/>
    <col min="4607" max="4607" width="21.5703125" style="2" customWidth="1"/>
    <col min="4608" max="4608" width="9.7109375" style="2" customWidth="1"/>
    <col min="4609" max="4609" width="9.42578125" style="2" customWidth="1"/>
    <col min="4610" max="4610" width="7.42578125" style="2" customWidth="1"/>
    <col min="4611" max="4611" width="9.85546875" style="2" customWidth="1"/>
    <col min="4612" max="4612" width="10.140625" style="2" customWidth="1"/>
    <col min="4613" max="4613" width="11.7109375" style="2" customWidth="1"/>
    <col min="4614" max="4614" width="6.28515625" style="2" customWidth="1"/>
    <col min="4615" max="4615" width="10" style="2" customWidth="1"/>
    <col min="4616" max="4616" width="4.42578125" style="2" customWidth="1"/>
    <col min="4617" max="4617" width="6.7109375" style="2" customWidth="1"/>
    <col min="4618" max="4618" width="5.5703125" style="2" customWidth="1"/>
    <col min="4619" max="4619" width="10" style="2" customWidth="1"/>
    <col min="4620" max="4620" width="7" style="2" customWidth="1"/>
    <col min="4621" max="4621" width="9.42578125" style="2" customWidth="1"/>
    <col min="4622" max="4622" width="7.28515625" style="2" customWidth="1"/>
    <col min="4623" max="4623" width="7.42578125" style="2" customWidth="1"/>
    <col min="4624" max="4624" width="9.85546875" style="2" customWidth="1"/>
    <col min="4625" max="4625" width="12.7109375" style="2" customWidth="1"/>
    <col min="4626" max="4626" width="12.5703125" style="2" customWidth="1"/>
    <col min="4627" max="4627" width="18" style="2" customWidth="1"/>
    <col min="4628" max="4628" width="11.5703125" style="2" customWidth="1"/>
    <col min="4629" max="4629" width="15" style="2" customWidth="1"/>
    <col min="4630" max="4630" width="14.28515625" style="2" customWidth="1"/>
    <col min="4631" max="4631" width="13.42578125" style="2" customWidth="1"/>
    <col min="4632" max="4632" width="14.5703125" style="2" customWidth="1"/>
    <col min="4633" max="4860" width="9.140625" style="2"/>
    <col min="4861" max="4861" width="2.7109375" style="2" customWidth="1"/>
    <col min="4862" max="4862" width="30.42578125" style="2" customWidth="1"/>
    <col min="4863" max="4863" width="21.5703125" style="2" customWidth="1"/>
    <col min="4864" max="4864" width="9.7109375" style="2" customWidth="1"/>
    <col min="4865" max="4865" width="9.42578125" style="2" customWidth="1"/>
    <col min="4866" max="4866" width="7.42578125" style="2" customWidth="1"/>
    <col min="4867" max="4867" width="9.85546875" style="2" customWidth="1"/>
    <col min="4868" max="4868" width="10.140625" style="2" customWidth="1"/>
    <col min="4869" max="4869" width="11.7109375" style="2" customWidth="1"/>
    <col min="4870" max="4870" width="6.28515625" style="2" customWidth="1"/>
    <col min="4871" max="4871" width="10" style="2" customWidth="1"/>
    <col min="4872" max="4872" width="4.42578125" style="2" customWidth="1"/>
    <col min="4873" max="4873" width="6.7109375" style="2" customWidth="1"/>
    <col min="4874" max="4874" width="5.5703125" style="2" customWidth="1"/>
    <col min="4875" max="4875" width="10" style="2" customWidth="1"/>
    <col min="4876" max="4876" width="7" style="2" customWidth="1"/>
    <col min="4877" max="4877" width="9.42578125" style="2" customWidth="1"/>
    <col min="4878" max="4878" width="7.28515625" style="2" customWidth="1"/>
    <col min="4879" max="4879" width="7.42578125" style="2" customWidth="1"/>
    <col min="4880" max="4880" width="9.85546875" style="2" customWidth="1"/>
    <col min="4881" max="4881" width="12.7109375" style="2" customWidth="1"/>
    <col min="4882" max="4882" width="12.5703125" style="2" customWidth="1"/>
    <col min="4883" max="4883" width="18" style="2" customWidth="1"/>
    <col min="4884" max="4884" width="11.5703125" style="2" customWidth="1"/>
    <col min="4885" max="4885" width="15" style="2" customWidth="1"/>
    <col min="4886" max="4886" width="14.28515625" style="2" customWidth="1"/>
    <col min="4887" max="4887" width="13.42578125" style="2" customWidth="1"/>
    <col min="4888" max="4888" width="14.5703125" style="2" customWidth="1"/>
    <col min="4889" max="5116" width="9.140625" style="2"/>
    <col min="5117" max="5117" width="2.7109375" style="2" customWidth="1"/>
    <col min="5118" max="5118" width="30.42578125" style="2" customWidth="1"/>
    <col min="5119" max="5119" width="21.5703125" style="2" customWidth="1"/>
    <col min="5120" max="5120" width="9.7109375" style="2" customWidth="1"/>
    <col min="5121" max="5121" width="9.42578125" style="2" customWidth="1"/>
    <col min="5122" max="5122" width="7.42578125" style="2" customWidth="1"/>
    <col min="5123" max="5123" width="9.85546875" style="2" customWidth="1"/>
    <col min="5124" max="5124" width="10.140625" style="2" customWidth="1"/>
    <col min="5125" max="5125" width="11.7109375" style="2" customWidth="1"/>
    <col min="5126" max="5126" width="6.28515625" style="2" customWidth="1"/>
    <col min="5127" max="5127" width="10" style="2" customWidth="1"/>
    <col min="5128" max="5128" width="4.42578125" style="2" customWidth="1"/>
    <col min="5129" max="5129" width="6.7109375" style="2" customWidth="1"/>
    <col min="5130" max="5130" width="5.5703125" style="2" customWidth="1"/>
    <col min="5131" max="5131" width="10" style="2" customWidth="1"/>
    <col min="5132" max="5132" width="7" style="2" customWidth="1"/>
    <col min="5133" max="5133" width="9.42578125" style="2" customWidth="1"/>
    <col min="5134" max="5134" width="7.28515625" style="2" customWidth="1"/>
    <col min="5135" max="5135" width="7.42578125" style="2" customWidth="1"/>
    <col min="5136" max="5136" width="9.85546875" style="2" customWidth="1"/>
    <col min="5137" max="5137" width="12.7109375" style="2" customWidth="1"/>
    <col min="5138" max="5138" width="12.5703125" style="2" customWidth="1"/>
    <col min="5139" max="5139" width="18" style="2" customWidth="1"/>
    <col min="5140" max="5140" width="11.5703125" style="2" customWidth="1"/>
    <col min="5141" max="5141" width="15" style="2" customWidth="1"/>
    <col min="5142" max="5142" width="14.28515625" style="2" customWidth="1"/>
    <col min="5143" max="5143" width="13.42578125" style="2" customWidth="1"/>
    <col min="5144" max="5144" width="14.5703125" style="2" customWidth="1"/>
    <col min="5145" max="5372" width="9.140625" style="2"/>
    <col min="5373" max="5373" width="2.7109375" style="2" customWidth="1"/>
    <col min="5374" max="5374" width="30.42578125" style="2" customWidth="1"/>
    <col min="5375" max="5375" width="21.5703125" style="2" customWidth="1"/>
    <col min="5376" max="5376" width="9.7109375" style="2" customWidth="1"/>
    <col min="5377" max="5377" width="9.42578125" style="2" customWidth="1"/>
    <col min="5378" max="5378" width="7.42578125" style="2" customWidth="1"/>
    <col min="5379" max="5379" width="9.85546875" style="2" customWidth="1"/>
    <col min="5380" max="5380" width="10.140625" style="2" customWidth="1"/>
    <col min="5381" max="5381" width="11.7109375" style="2" customWidth="1"/>
    <col min="5382" max="5382" width="6.28515625" style="2" customWidth="1"/>
    <col min="5383" max="5383" width="10" style="2" customWidth="1"/>
    <col min="5384" max="5384" width="4.42578125" style="2" customWidth="1"/>
    <col min="5385" max="5385" width="6.7109375" style="2" customWidth="1"/>
    <col min="5386" max="5386" width="5.5703125" style="2" customWidth="1"/>
    <col min="5387" max="5387" width="10" style="2" customWidth="1"/>
    <col min="5388" max="5388" width="7" style="2" customWidth="1"/>
    <col min="5389" max="5389" width="9.42578125" style="2" customWidth="1"/>
    <col min="5390" max="5390" width="7.28515625" style="2" customWidth="1"/>
    <col min="5391" max="5391" width="7.42578125" style="2" customWidth="1"/>
    <col min="5392" max="5392" width="9.85546875" style="2" customWidth="1"/>
    <col min="5393" max="5393" width="12.7109375" style="2" customWidth="1"/>
    <col min="5394" max="5394" width="12.5703125" style="2" customWidth="1"/>
    <col min="5395" max="5395" width="18" style="2" customWidth="1"/>
    <col min="5396" max="5396" width="11.5703125" style="2" customWidth="1"/>
    <col min="5397" max="5397" width="15" style="2" customWidth="1"/>
    <col min="5398" max="5398" width="14.28515625" style="2" customWidth="1"/>
    <col min="5399" max="5399" width="13.42578125" style="2" customWidth="1"/>
    <col min="5400" max="5400" width="14.5703125" style="2" customWidth="1"/>
    <col min="5401" max="5628" width="9.140625" style="2"/>
    <col min="5629" max="5629" width="2.7109375" style="2" customWidth="1"/>
    <col min="5630" max="5630" width="30.42578125" style="2" customWidth="1"/>
    <col min="5631" max="5631" width="21.5703125" style="2" customWidth="1"/>
    <col min="5632" max="5632" width="9.7109375" style="2" customWidth="1"/>
    <col min="5633" max="5633" width="9.42578125" style="2" customWidth="1"/>
    <col min="5634" max="5634" width="7.42578125" style="2" customWidth="1"/>
    <col min="5635" max="5635" width="9.85546875" style="2" customWidth="1"/>
    <col min="5636" max="5636" width="10.140625" style="2" customWidth="1"/>
    <col min="5637" max="5637" width="11.7109375" style="2" customWidth="1"/>
    <col min="5638" max="5638" width="6.28515625" style="2" customWidth="1"/>
    <col min="5639" max="5639" width="10" style="2" customWidth="1"/>
    <col min="5640" max="5640" width="4.42578125" style="2" customWidth="1"/>
    <col min="5641" max="5641" width="6.7109375" style="2" customWidth="1"/>
    <col min="5642" max="5642" width="5.5703125" style="2" customWidth="1"/>
    <col min="5643" max="5643" width="10" style="2" customWidth="1"/>
    <col min="5644" max="5644" width="7" style="2" customWidth="1"/>
    <col min="5645" max="5645" width="9.42578125" style="2" customWidth="1"/>
    <col min="5646" max="5646" width="7.28515625" style="2" customWidth="1"/>
    <col min="5647" max="5647" width="7.42578125" style="2" customWidth="1"/>
    <col min="5648" max="5648" width="9.85546875" style="2" customWidth="1"/>
    <col min="5649" max="5649" width="12.7109375" style="2" customWidth="1"/>
    <col min="5650" max="5650" width="12.5703125" style="2" customWidth="1"/>
    <col min="5651" max="5651" width="18" style="2" customWidth="1"/>
    <col min="5652" max="5652" width="11.5703125" style="2" customWidth="1"/>
    <col min="5653" max="5653" width="15" style="2" customWidth="1"/>
    <col min="5654" max="5654" width="14.28515625" style="2" customWidth="1"/>
    <col min="5655" max="5655" width="13.42578125" style="2" customWidth="1"/>
    <col min="5656" max="5656" width="14.5703125" style="2" customWidth="1"/>
    <col min="5657" max="5884" width="9.140625" style="2"/>
    <col min="5885" max="5885" width="2.7109375" style="2" customWidth="1"/>
    <col min="5886" max="5886" width="30.42578125" style="2" customWidth="1"/>
    <col min="5887" max="5887" width="21.5703125" style="2" customWidth="1"/>
    <col min="5888" max="5888" width="9.7109375" style="2" customWidth="1"/>
    <col min="5889" max="5889" width="9.42578125" style="2" customWidth="1"/>
    <col min="5890" max="5890" width="7.42578125" style="2" customWidth="1"/>
    <col min="5891" max="5891" width="9.85546875" style="2" customWidth="1"/>
    <col min="5892" max="5892" width="10.140625" style="2" customWidth="1"/>
    <col min="5893" max="5893" width="11.7109375" style="2" customWidth="1"/>
    <col min="5894" max="5894" width="6.28515625" style="2" customWidth="1"/>
    <col min="5895" max="5895" width="10" style="2" customWidth="1"/>
    <col min="5896" max="5896" width="4.42578125" style="2" customWidth="1"/>
    <col min="5897" max="5897" width="6.7109375" style="2" customWidth="1"/>
    <col min="5898" max="5898" width="5.5703125" style="2" customWidth="1"/>
    <col min="5899" max="5899" width="10" style="2" customWidth="1"/>
    <col min="5900" max="5900" width="7" style="2" customWidth="1"/>
    <col min="5901" max="5901" width="9.42578125" style="2" customWidth="1"/>
    <col min="5902" max="5902" width="7.28515625" style="2" customWidth="1"/>
    <col min="5903" max="5903" width="7.42578125" style="2" customWidth="1"/>
    <col min="5904" max="5904" width="9.85546875" style="2" customWidth="1"/>
    <col min="5905" max="5905" width="12.7109375" style="2" customWidth="1"/>
    <col min="5906" max="5906" width="12.5703125" style="2" customWidth="1"/>
    <col min="5907" max="5907" width="18" style="2" customWidth="1"/>
    <col min="5908" max="5908" width="11.5703125" style="2" customWidth="1"/>
    <col min="5909" max="5909" width="15" style="2" customWidth="1"/>
    <col min="5910" max="5910" width="14.28515625" style="2" customWidth="1"/>
    <col min="5911" max="5911" width="13.42578125" style="2" customWidth="1"/>
    <col min="5912" max="5912" width="14.5703125" style="2" customWidth="1"/>
    <col min="5913" max="6140" width="9.140625" style="2"/>
    <col min="6141" max="6141" width="2.7109375" style="2" customWidth="1"/>
    <col min="6142" max="6142" width="30.42578125" style="2" customWidth="1"/>
    <col min="6143" max="6143" width="21.5703125" style="2" customWidth="1"/>
    <col min="6144" max="6144" width="9.7109375" style="2" customWidth="1"/>
    <col min="6145" max="6145" width="9.42578125" style="2" customWidth="1"/>
    <col min="6146" max="6146" width="7.42578125" style="2" customWidth="1"/>
    <col min="6147" max="6147" width="9.85546875" style="2" customWidth="1"/>
    <col min="6148" max="6148" width="10.140625" style="2" customWidth="1"/>
    <col min="6149" max="6149" width="11.7109375" style="2" customWidth="1"/>
    <col min="6150" max="6150" width="6.28515625" style="2" customWidth="1"/>
    <col min="6151" max="6151" width="10" style="2" customWidth="1"/>
    <col min="6152" max="6152" width="4.42578125" style="2" customWidth="1"/>
    <col min="6153" max="6153" width="6.7109375" style="2" customWidth="1"/>
    <col min="6154" max="6154" width="5.5703125" style="2" customWidth="1"/>
    <col min="6155" max="6155" width="10" style="2" customWidth="1"/>
    <col min="6156" max="6156" width="7" style="2" customWidth="1"/>
    <col min="6157" max="6157" width="9.42578125" style="2" customWidth="1"/>
    <col min="6158" max="6158" width="7.28515625" style="2" customWidth="1"/>
    <col min="6159" max="6159" width="7.42578125" style="2" customWidth="1"/>
    <col min="6160" max="6160" width="9.85546875" style="2" customWidth="1"/>
    <col min="6161" max="6161" width="12.7109375" style="2" customWidth="1"/>
    <col min="6162" max="6162" width="12.5703125" style="2" customWidth="1"/>
    <col min="6163" max="6163" width="18" style="2" customWidth="1"/>
    <col min="6164" max="6164" width="11.5703125" style="2" customWidth="1"/>
    <col min="6165" max="6165" width="15" style="2" customWidth="1"/>
    <col min="6166" max="6166" width="14.28515625" style="2" customWidth="1"/>
    <col min="6167" max="6167" width="13.42578125" style="2" customWidth="1"/>
    <col min="6168" max="6168" width="14.5703125" style="2" customWidth="1"/>
    <col min="6169" max="6396" width="9.140625" style="2"/>
    <col min="6397" max="6397" width="2.7109375" style="2" customWidth="1"/>
    <col min="6398" max="6398" width="30.42578125" style="2" customWidth="1"/>
    <col min="6399" max="6399" width="21.5703125" style="2" customWidth="1"/>
    <col min="6400" max="6400" width="9.7109375" style="2" customWidth="1"/>
    <col min="6401" max="6401" width="9.42578125" style="2" customWidth="1"/>
    <col min="6402" max="6402" width="7.42578125" style="2" customWidth="1"/>
    <col min="6403" max="6403" width="9.85546875" style="2" customWidth="1"/>
    <col min="6404" max="6404" width="10.140625" style="2" customWidth="1"/>
    <col min="6405" max="6405" width="11.7109375" style="2" customWidth="1"/>
    <col min="6406" max="6406" width="6.28515625" style="2" customWidth="1"/>
    <col min="6407" max="6407" width="10" style="2" customWidth="1"/>
    <col min="6408" max="6408" width="4.42578125" style="2" customWidth="1"/>
    <col min="6409" max="6409" width="6.7109375" style="2" customWidth="1"/>
    <col min="6410" max="6410" width="5.5703125" style="2" customWidth="1"/>
    <col min="6411" max="6411" width="10" style="2" customWidth="1"/>
    <col min="6412" max="6412" width="7" style="2" customWidth="1"/>
    <col min="6413" max="6413" width="9.42578125" style="2" customWidth="1"/>
    <col min="6414" max="6414" width="7.28515625" style="2" customWidth="1"/>
    <col min="6415" max="6415" width="7.42578125" style="2" customWidth="1"/>
    <col min="6416" max="6416" width="9.85546875" style="2" customWidth="1"/>
    <col min="6417" max="6417" width="12.7109375" style="2" customWidth="1"/>
    <col min="6418" max="6418" width="12.5703125" style="2" customWidth="1"/>
    <col min="6419" max="6419" width="18" style="2" customWidth="1"/>
    <col min="6420" max="6420" width="11.5703125" style="2" customWidth="1"/>
    <col min="6421" max="6421" width="15" style="2" customWidth="1"/>
    <col min="6422" max="6422" width="14.28515625" style="2" customWidth="1"/>
    <col min="6423" max="6423" width="13.42578125" style="2" customWidth="1"/>
    <col min="6424" max="6424" width="14.5703125" style="2" customWidth="1"/>
    <col min="6425" max="6652" width="9.140625" style="2"/>
    <col min="6653" max="6653" width="2.7109375" style="2" customWidth="1"/>
    <col min="6654" max="6654" width="30.42578125" style="2" customWidth="1"/>
    <col min="6655" max="6655" width="21.5703125" style="2" customWidth="1"/>
    <col min="6656" max="6656" width="9.7109375" style="2" customWidth="1"/>
    <col min="6657" max="6657" width="9.42578125" style="2" customWidth="1"/>
    <col min="6658" max="6658" width="7.42578125" style="2" customWidth="1"/>
    <col min="6659" max="6659" width="9.85546875" style="2" customWidth="1"/>
    <col min="6660" max="6660" width="10.140625" style="2" customWidth="1"/>
    <col min="6661" max="6661" width="11.7109375" style="2" customWidth="1"/>
    <col min="6662" max="6662" width="6.28515625" style="2" customWidth="1"/>
    <col min="6663" max="6663" width="10" style="2" customWidth="1"/>
    <col min="6664" max="6664" width="4.42578125" style="2" customWidth="1"/>
    <col min="6665" max="6665" width="6.7109375" style="2" customWidth="1"/>
    <col min="6666" max="6666" width="5.5703125" style="2" customWidth="1"/>
    <col min="6667" max="6667" width="10" style="2" customWidth="1"/>
    <col min="6668" max="6668" width="7" style="2" customWidth="1"/>
    <col min="6669" max="6669" width="9.42578125" style="2" customWidth="1"/>
    <col min="6670" max="6670" width="7.28515625" style="2" customWidth="1"/>
    <col min="6671" max="6671" width="7.42578125" style="2" customWidth="1"/>
    <col min="6672" max="6672" width="9.85546875" style="2" customWidth="1"/>
    <col min="6673" max="6673" width="12.7109375" style="2" customWidth="1"/>
    <col min="6674" max="6674" width="12.5703125" style="2" customWidth="1"/>
    <col min="6675" max="6675" width="18" style="2" customWidth="1"/>
    <col min="6676" max="6676" width="11.5703125" style="2" customWidth="1"/>
    <col min="6677" max="6677" width="15" style="2" customWidth="1"/>
    <col min="6678" max="6678" width="14.28515625" style="2" customWidth="1"/>
    <col min="6679" max="6679" width="13.42578125" style="2" customWidth="1"/>
    <col min="6680" max="6680" width="14.5703125" style="2" customWidth="1"/>
    <col min="6681" max="6908" width="9.140625" style="2"/>
    <col min="6909" max="6909" width="2.7109375" style="2" customWidth="1"/>
    <col min="6910" max="6910" width="30.42578125" style="2" customWidth="1"/>
    <col min="6911" max="6911" width="21.5703125" style="2" customWidth="1"/>
    <col min="6912" max="6912" width="9.7109375" style="2" customWidth="1"/>
    <col min="6913" max="6913" width="9.42578125" style="2" customWidth="1"/>
    <col min="6914" max="6914" width="7.42578125" style="2" customWidth="1"/>
    <col min="6915" max="6915" width="9.85546875" style="2" customWidth="1"/>
    <col min="6916" max="6916" width="10.140625" style="2" customWidth="1"/>
    <col min="6917" max="6917" width="11.7109375" style="2" customWidth="1"/>
    <col min="6918" max="6918" width="6.28515625" style="2" customWidth="1"/>
    <col min="6919" max="6919" width="10" style="2" customWidth="1"/>
    <col min="6920" max="6920" width="4.42578125" style="2" customWidth="1"/>
    <col min="6921" max="6921" width="6.7109375" style="2" customWidth="1"/>
    <col min="6922" max="6922" width="5.5703125" style="2" customWidth="1"/>
    <col min="6923" max="6923" width="10" style="2" customWidth="1"/>
    <col min="6924" max="6924" width="7" style="2" customWidth="1"/>
    <col min="6925" max="6925" width="9.42578125" style="2" customWidth="1"/>
    <col min="6926" max="6926" width="7.28515625" style="2" customWidth="1"/>
    <col min="6927" max="6927" width="7.42578125" style="2" customWidth="1"/>
    <col min="6928" max="6928" width="9.85546875" style="2" customWidth="1"/>
    <col min="6929" max="6929" width="12.7109375" style="2" customWidth="1"/>
    <col min="6930" max="6930" width="12.5703125" style="2" customWidth="1"/>
    <col min="6931" max="6931" width="18" style="2" customWidth="1"/>
    <col min="6932" max="6932" width="11.5703125" style="2" customWidth="1"/>
    <col min="6933" max="6933" width="15" style="2" customWidth="1"/>
    <col min="6934" max="6934" width="14.28515625" style="2" customWidth="1"/>
    <col min="6935" max="6935" width="13.42578125" style="2" customWidth="1"/>
    <col min="6936" max="6936" width="14.5703125" style="2" customWidth="1"/>
    <col min="6937" max="7164" width="9.140625" style="2"/>
    <col min="7165" max="7165" width="2.7109375" style="2" customWidth="1"/>
    <col min="7166" max="7166" width="30.42578125" style="2" customWidth="1"/>
    <col min="7167" max="7167" width="21.5703125" style="2" customWidth="1"/>
    <col min="7168" max="7168" width="9.7109375" style="2" customWidth="1"/>
    <col min="7169" max="7169" width="9.42578125" style="2" customWidth="1"/>
    <col min="7170" max="7170" width="7.42578125" style="2" customWidth="1"/>
    <col min="7171" max="7171" width="9.85546875" style="2" customWidth="1"/>
    <col min="7172" max="7172" width="10.140625" style="2" customWidth="1"/>
    <col min="7173" max="7173" width="11.7109375" style="2" customWidth="1"/>
    <col min="7174" max="7174" width="6.28515625" style="2" customWidth="1"/>
    <col min="7175" max="7175" width="10" style="2" customWidth="1"/>
    <col min="7176" max="7176" width="4.42578125" style="2" customWidth="1"/>
    <col min="7177" max="7177" width="6.7109375" style="2" customWidth="1"/>
    <col min="7178" max="7178" width="5.5703125" style="2" customWidth="1"/>
    <col min="7179" max="7179" width="10" style="2" customWidth="1"/>
    <col min="7180" max="7180" width="7" style="2" customWidth="1"/>
    <col min="7181" max="7181" width="9.42578125" style="2" customWidth="1"/>
    <col min="7182" max="7182" width="7.28515625" style="2" customWidth="1"/>
    <col min="7183" max="7183" width="7.42578125" style="2" customWidth="1"/>
    <col min="7184" max="7184" width="9.85546875" style="2" customWidth="1"/>
    <col min="7185" max="7185" width="12.7109375" style="2" customWidth="1"/>
    <col min="7186" max="7186" width="12.5703125" style="2" customWidth="1"/>
    <col min="7187" max="7187" width="18" style="2" customWidth="1"/>
    <col min="7188" max="7188" width="11.5703125" style="2" customWidth="1"/>
    <col min="7189" max="7189" width="15" style="2" customWidth="1"/>
    <col min="7190" max="7190" width="14.28515625" style="2" customWidth="1"/>
    <col min="7191" max="7191" width="13.42578125" style="2" customWidth="1"/>
    <col min="7192" max="7192" width="14.5703125" style="2" customWidth="1"/>
    <col min="7193" max="7420" width="9.140625" style="2"/>
    <col min="7421" max="7421" width="2.7109375" style="2" customWidth="1"/>
    <col min="7422" max="7422" width="30.42578125" style="2" customWidth="1"/>
    <col min="7423" max="7423" width="21.5703125" style="2" customWidth="1"/>
    <col min="7424" max="7424" width="9.7109375" style="2" customWidth="1"/>
    <col min="7425" max="7425" width="9.42578125" style="2" customWidth="1"/>
    <col min="7426" max="7426" width="7.42578125" style="2" customWidth="1"/>
    <col min="7427" max="7427" width="9.85546875" style="2" customWidth="1"/>
    <col min="7428" max="7428" width="10.140625" style="2" customWidth="1"/>
    <col min="7429" max="7429" width="11.7109375" style="2" customWidth="1"/>
    <col min="7430" max="7430" width="6.28515625" style="2" customWidth="1"/>
    <col min="7431" max="7431" width="10" style="2" customWidth="1"/>
    <col min="7432" max="7432" width="4.42578125" style="2" customWidth="1"/>
    <col min="7433" max="7433" width="6.7109375" style="2" customWidth="1"/>
    <col min="7434" max="7434" width="5.5703125" style="2" customWidth="1"/>
    <col min="7435" max="7435" width="10" style="2" customWidth="1"/>
    <col min="7436" max="7436" width="7" style="2" customWidth="1"/>
    <col min="7437" max="7437" width="9.42578125" style="2" customWidth="1"/>
    <col min="7438" max="7438" width="7.28515625" style="2" customWidth="1"/>
    <col min="7439" max="7439" width="7.42578125" style="2" customWidth="1"/>
    <col min="7440" max="7440" width="9.85546875" style="2" customWidth="1"/>
    <col min="7441" max="7441" width="12.7109375" style="2" customWidth="1"/>
    <col min="7442" max="7442" width="12.5703125" style="2" customWidth="1"/>
    <col min="7443" max="7443" width="18" style="2" customWidth="1"/>
    <col min="7444" max="7444" width="11.5703125" style="2" customWidth="1"/>
    <col min="7445" max="7445" width="15" style="2" customWidth="1"/>
    <col min="7446" max="7446" width="14.28515625" style="2" customWidth="1"/>
    <col min="7447" max="7447" width="13.42578125" style="2" customWidth="1"/>
    <col min="7448" max="7448" width="14.5703125" style="2" customWidth="1"/>
    <col min="7449" max="7676" width="9.140625" style="2"/>
    <col min="7677" max="7677" width="2.7109375" style="2" customWidth="1"/>
    <col min="7678" max="7678" width="30.42578125" style="2" customWidth="1"/>
    <col min="7679" max="7679" width="21.5703125" style="2" customWidth="1"/>
    <col min="7680" max="7680" width="9.7109375" style="2" customWidth="1"/>
    <col min="7681" max="7681" width="9.42578125" style="2" customWidth="1"/>
    <col min="7682" max="7682" width="7.42578125" style="2" customWidth="1"/>
    <col min="7683" max="7683" width="9.85546875" style="2" customWidth="1"/>
    <col min="7684" max="7684" width="10.140625" style="2" customWidth="1"/>
    <col min="7685" max="7685" width="11.7109375" style="2" customWidth="1"/>
    <col min="7686" max="7686" width="6.28515625" style="2" customWidth="1"/>
    <col min="7687" max="7687" width="10" style="2" customWidth="1"/>
    <col min="7688" max="7688" width="4.42578125" style="2" customWidth="1"/>
    <col min="7689" max="7689" width="6.7109375" style="2" customWidth="1"/>
    <col min="7690" max="7690" width="5.5703125" style="2" customWidth="1"/>
    <col min="7691" max="7691" width="10" style="2" customWidth="1"/>
    <col min="7692" max="7692" width="7" style="2" customWidth="1"/>
    <col min="7693" max="7693" width="9.42578125" style="2" customWidth="1"/>
    <col min="7694" max="7694" width="7.28515625" style="2" customWidth="1"/>
    <col min="7695" max="7695" width="7.42578125" style="2" customWidth="1"/>
    <col min="7696" max="7696" width="9.85546875" style="2" customWidth="1"/>
    <col min="7697" max="7697" width="12.7109375" style="2" customWidth="1"/>
    <col min="7698" max="7698" width="12.5703125" style="2" customWidth="1"/>
    <col min="7699" max="7699" width="18" style="2" customWidth="1"/>
    <col min="7700" max="7700" width="11.5703125" style="2" customWidth="1"/>
    <col min="7701" max="7701" width="15" style="2" customWidth="1"/>
    <col min="7702" max="7702" width="14.28515625" style="2" customWidth="1"/>
    <col min="7703" max="7703" width="13.42578125" style="2" customWidth="1"/>
    <col min="7704" max="7704" width="14.5703125" style="2" customWidth="1"/>
    <col min="7705" max="7932" width="9.140625" style="2"/>
    <col min="7933" max="7933" width="2.7109375" style="2" customWidth="1"/>
    <col min="7934" max="7934" width="30.42578125" style="2" customWidth="1"/>
    <col min="7935" max="7935" width="21.5703125" style="2" customWidth="1"/>
    <col min="7936" max="7936" width="9.7109375" style="2" customWidth="1"/>
    <col min="7937" max="7937" width="9.42578125" style="2" customWidth="1"/>
    <col min="7938" max="7938" width="7.42578125" style="2" customWidth="1"/>
    <col min="7939" max="7939" width="9.85546875" style="2" customWidth="1"/>
    <col min="7940" max="7940" width="10.140625" style="2" customWidth="1"/>
    <col min="7941" max="7941" width="11.7109375" style="2" customWidth="1"/>
    <col min="7942" max="7942" width="6.28515625" style="2" customWidth="1"/>
    <col min="7943" max="7943" width="10" style="2" customWidth="1"/>
    <col min="7944" max="7944" width="4.42578125" style="2" customWidth="1"/>
    <col min="7945" max="7945" width="6.7109375" style="2" customWidth="1"/>
    <col min="7946" max="7946" width="5.5703125" style="2" customWidth="1"/>
    <col min="7947" max="7947" width="10" style="2" customWidth="1"/>
    <col min="7948" max="7948" width="7" style="2" customWidth="1"/>
    <col min="7949" max="7949" width="9.42578125" style="2" customWidth="1"/>
    <col min="7950" max="7950" width="7.28515625" style="2" customWidth="1"/>
    <col min="7951" max="7951" width="7.42578125" style="2" customWidth="1"/>
    <col min="7952" max="7952" width="9.85546875" style="2" customWidth="1"/>
    <col min="7953" max="7953" width="12.7109375" style="2" customWidth="1"/>
    <col min="7954" max="7954" width="12.5703125" style="2" customWidth="1"/>
    <col min="7955" max="7955" width="18" style="2" customWidth="1"/>
    <col min="7956" max="7956" width="11.5703125" style="2" customWidth="1"/>
    <col min="7957" max="7957" width="15" style="2" customWidth="1"/>
    <col min="7958" max="7958" width="14.28515625" style="2" customWidth="1"/>
    <col min="7959" max="7959" width="13.42578125" style="2" customWidth="1"/>
    <col min="7960" max="7960" width="14.5703125" style="2" customWidth="1"/>
    <col min="7961" max="8188" width="9.140625" style="2"/>
    <col min="8189" max="8189" width="2.7109375" style="2" customWidth="1"/>
    <col min="8190" max="8190" width="30.42578125" style="2" customWidth="1"/>
    <col min="8191" max="8191" width="21.5703125" style="2" customWidth="1"/>
    <col min="8192" max="8192" width="9.7109375" style="2" customWidth="1"/>
    <col min="8193" max="8193" width="9.42578125" style="2" customWidth="1"/>
    <col min="8194" max="8194" width="7.42578125" style="2" customWidth="1"/>
    <col min="8195" max="8195" width="9.85546875" style="2" customWidth="1"/>
    <col min="8196" max="8196" width="10.140625" style="2" customWidth="1"/>
    <col min="8197" max="8197" width="11.7109375" style="2" customWidth="1"/>
    <col min="8198" max="8198" width="6.28515625" style="2" customWidth="1"/>
    <col min="8199" max="8199" width="10" style="2" customWidth="1"/>
    <col min="8200" max="8200" width="4.42578125" style="2" customWidth="1"/>
    <col min="8201" max="8201" width="6.7109375" style="2" customWidth="1"/>
    <col min="8202" max="8202" width="5.5703125" style="2" customWidth="1"/>
    <col min="8203" max="8203" width="10" style="2" customWidth="1"/>
    <col min="8204" max="8204" width="7" style="2" customWidth="1"/>
    <col min="8205" max="8205" width="9.42578125" style="2" customWidth="1"/>
    <col min="8206" max="8206" width="7.28515625" style="2" customWidth="1"/>
    <col min="8207" max="8207" width="7.42578125" style="2" customWidth="1"/>
    <col min="8208" max="8208" width="9.85546875" style="2" customWidth="1"/>
    <col min="8209" max="8209" width="12.7109375" style="2" customWidth="1"/>
    <col min="8210" max="8210" width="12.5703125" style="2" customWidth="1"/>
    <col min="8211" max="8211" width="18" style="2" customWidth="1"/>
    <col min="8212" max="8212" width="11.5703125" style="2" customWidth="1"/>
    <col min="8213" max="8213" width="15" style="2" customWidth="1"/>
    <col min="8214" max="8214" width="14.28515625" style="2" customWidth="1"/>
    <col min="8215" max="8215" width="13.42578125" style="2" customWidth="1"/>
    <col min="8216" max="8216" width="14.5703125" style="2" customWidth="1"/>
    <col min="8217" max="8444" width="9.140625" style="2"/>
    <col min="8445" max="8445" width="2.7109375" style="2" customWidth="1"/>
    <col min="8446" max="8446" width="30.42578125" style="2" customWidth="1"/>
    <col min="8447" max="8447" width="21.5703125" style="2" customWidth="1"/>
    <col min="8448" max="8448" width="9.7109375" style="2" customWidth="1"/>
    <col min="8449" max="8449" width="9.42578125" style="2" customWidth="1"/>
    <col min="8450" max="8450" width="7.42578125" style="2" customWidth="1"/>
    <col min="8451" max="8451" width="9.85546875" style="2" customWidth="1"/>
    <col min="8452" max="8452" width="10.140625" style="2" customWidth="1"/>
    <col min="8453" max="8453" width="11.7109375" style="2" customWidth="1"/>
    <col min="8454" max="8454" width="6.28515625" style="2" customWidth="1"/>
    <col min="8455" max="8455" width="10" style="2" customWidth="1"/>
    <col min="8456" max="8456" width="4.42578125" style="2" customWidth="1"/>
    <col min="8457" max="8457" width="6.7109375" style="2" customWidth="1"/>
    <col min="8458" max="8458" width="5.5703125" style="2" customWidth="1"/>
    <col min="8459" max="8459" width="10" style="2" customWidth="1"/>
    <col min="8460" max="8460" width="7" style="2" customWidth="1"/>
    <col min="8461" max="8461" width="9.42578125" style="2" customWidth="1"/>
    <col min="8462" max="8462" width="7.28515625" style="2" customWidth="1"/>
    <col min="8463" max="8463" width="7.42578125" style="2" customWidth="1"/>
    <col min="8464" max="8464" width="9.85546875" style="2" customWidth="1"/>
    <col min="8465" max="8465" width="12.7109375" style="2" customWidth="1"/>
    <col min="8466" max="8466" width="12.5703125" style="2" customWidth="1"/>
    <col min="8467" max="8467" width="18" style="2" customWidth="1"/>
    <col min="8468" max="8468" width="11.5703125" style="2" customWidth="1"/>
    <col min="8469" max="8469" width="15" style="2" customWidth="1"/>
    <col min="8470" max="8470" width="14.28515625" style="2" customWidth="1"/>
    <col min="8471" max="8471" width="13.42578125" style="2" customWidth="1"/>
    <col min="8472" max="8472" width="14.5703125" style="2" customWidth="1"/>
    <col min="8473" max="8700" width="9.140625" style="2"/>
    <col min="8701" max="8701" width="2.7109375" style="2" customWidth="1"/>
    <col min="8702" max="8702" width="30.42578125" style="2" customWidth="1"/>
    <col min="8703" max="8703" width="21.5703125" style="2" customWidth="1"/>
    <col min="8704" max="8704" width="9.7109375" style="2" customWidth="1"/>
    <col min="8705" max="8705" width="9.42578125" style="2" customWidth="1"/>
    <col min="8706" max="8706" width="7.42578125" style="2" customWidth="1"/>
    <col min="8707" max="8707" width="9.85546875" style="2" customWidth="1"/>
    <col min="8708" max="8708" width="10.140625" style="2" customWidth="1"/>
    <col min="8709" max="8709" width="11.7109375" style="2" customWidth="1"/>
    <col min="8710" max="8710" width="6.28515625" style="2" customWidth="1"/>
    <col min="8711" max="8711" width="10" style="2" customWidth="1"/>
    <col min="8712" max="8712" width="4.42578125" style="2" customWidth="1"/>
    <col min="8713" max="8713" width="6.7109375" style="2" customWidth="1"/>
    <col min="8714" max="8714" width="5.5703125" style="2" customWidth="1"/>
    <col min="8715" max="8715" width="10" style="2" customWidth="1"/>
    <col min="8716" max="8716" width="7" style="2" customWidth="1"/>
    <col min="8717" max="8717" width="9.42578125" style="2" customWidth="1"/>
    <col min="8718" max="8718" width="7.28515625" style="2" customWidth="1"/>
    <col min="8719" max="8719" width="7.42578125" style="2" customWidth="1"/>
    <col min="8720" max="8720" width="9.85546875" style="2" customWidth="1"/>
    <col min="8721" max="8721" width="12.7109375" style="2" customWidth="1"/>
    <col min="8722" max="8722" width="12.5703125" style="2" customWidth="1"/>
    <col min="8723" max="8723" width="18" style="2" customWidth="1"/>
    <col min="8724" max="8724" width="11.5703125" style="2" customWidth="1"/>
    <col min="8725" max="8725" width="15" style="2" customWidth="1"/>
    <col min="8726" max="8726" width="14.28515625" style="2" customWidth="1"/>
    <col min="8727" max="8727" width="13.42578125" style="2" customWidth="1"/>
    <col min="8728" max="8728" width="14.5703125" style="2" customWidth="1"/>
    <col min="8729" max="8956" width="9.140625" style="2"/>
    <col min="8957" max="8957" width="2.7109375" style="2" customWidth="1"/>
    <col min="8958" max="8958" width="30.42578125" style="2" customWidth="1"/>
    <col min="8959" max="8959" width="21.5703125" style="2" customWidth="1"/>
    <col min="8960" max="8960" width="9.7109375" style="2" customWidth="1"/>
    <col min="8961" max="8961" width="9.42578125" style="2" customWidth="1"/>
    <col min="8962" max="8962" width="7.42578125" style="2" customWidth="1"/>
    <col min="8963" max="8963" width="9.85546875" style="2" customWidth="1"/>
    <col min="8964" max="8964" width="10.140625" style="2" customWidth="1"/>
    <col min="8965" max="8965" width="11.7109375" style="2" customWidth="1"/>
    <col min="8966" max="8966" width="6.28515625" style="2" customWidth="1"/>
    <col min="8967" max="8967" width="10" style="2" customWidth="1"/>
    <col min="8968" max="8968" width="4.42578125" style="2" customWidth="1"/>
    <col min="8969" max="8969" width="6.7109375" style="2" customWidth="1"/>
    <col min="8970" max="8970" width="5.5703125" style="2" customWidth="1"/>
    <col min="8971" max="8971" width="10" style="2" customWidth="1"/>
    <col min="8972" max="8972" width="7" style="2" customWidth="1"/>
    <col min="8973" max="8973" width="9.42578125" style="2" customWidth="1"/>
    <col min="8974" max="8974" width="7.28515625" style="2" customWidth="1"/>
    <col min="8975" max="8975" width="7.42578125" style="2" customWidth="1"/>
    <col min="8976" max="8976" width="9.85546875" style="2" customWidth="1"/>
    <col min="8977" max="8977" width="12.7109375" style="2" customWidth="1"/>
    <col min="8978" max="8978" width="12.5703125" style="2" customWidth="1"/>
    <col min="8979" max="8979" width="18" style="2" customWidth="1"/>
    <col min="8980" max="8980" width="11.5703125" style="2" customWidth="1"/>
    <col min="8981" max="8981" width="15" style="2" customWidth="1"/>
    <col min="8982" max="8982" width="14.28515625" style="2" customWidth="1"/>
    <col min="8983" max="8983" width="13.42578125" style="2" customWidth="1"/>
    <col min="8984" max="8984" width="14.5703125" style="2" customWidth="1"/>
    <col min="8985" max="9212" width="9.140625" style="2"/>
    <col min="9213" max="9213" width="2.7109375" style="2" customWidth="1"/>
    <col min="9214" max="9214" width="30.42578125" style="2" customWidth="1"/>
    <col min="9215" max="9215" width="21.5703125" style="2" customWidth="1"/>
    <col min="9216" max="9216" width="9.7109375" style="2" customWidth="1"/>
    <col min="9217" max="9217" width="9.42578125" style="2" customWidth="1"/>
    <col min="9218" max="9218" width="7.42578125" style="2" customWidth="1"/>
    <col min="9219" max="9219" width="9.85546875" style="2" customWidth="1"/>
    <col min="9220" max="9220" width="10.140625" style="2" customWidth="1"/>
    <col min="9221" max="9221" width="11.7109375" style="2" customWidth="1"/>
    <col min="9222" max="9222" width="6.28515625" style="2" customWidth="1"/>
    <col min="9223" max="9223" width="10" style="2" customWidth="1"/>
    <col min="9224" max="9224" width="4.42578125" style="2" customWidth="1"/>
    <col min="9225" max="9225" width="6.7109375" style="2" customWidth="1"/>
    <col min="9226" max="9226" width="5.5703125" style="2" customWidth="1"/>
    <col min="9227" max="9227" width="10" style="2" customWidth="1"/>
    <col min="9228" max="9228" width="7" style="2" customWidth="1"/>
    <col min="9229" max="9229" width="9.42578125" style="2" customWidth="1"/>
    <col min="9230" max="9230" width="7.28515625" style="2" customWidth="1"/>
    <col min="9231" max="9231" width="7.42578125" style="2" customWidth="1"/>
    <col min="9232" max="9232" width="9.85546875" style="2" customWidth="1"/>
    <col min="9233" max="9233" width="12.7109375" style="2" customWidth="1"/>
    <col min="9234" max="9234" width="12.5703125" style="2" customWidth="1"/>
    <col min="9235" max="9235" width="18" style="2" customWidth="1"/>
    <col min="9236" max="9236" width="11.5703125" style="2" customWidth="1"/>
    <col min="9237" max="9237" width="15" style="2" customWidth="1"/>
    <col min="9238" max="9238" width="14.28515625" style="2" customWidth="1"/>
    <col min="9239" max="9239" width="13.42578125" style="2" customWidth="1"/>
    <col min="9240" max="9240" width="14.5703125" style="2" customWidth="1"/>
    <col min="9241" max="9468" width="9.140625" style="2"/>
    <col min="9469" max="9469" width="2.7109375" style="2" customWidth="1"/>
    <col min="9470" max="9470" width="30.42578125" style="2" customWidth="1"/>
    <col min="9471" max="9471" width="21.5703125" style="2" customWidth="1"/>
    <col min="9472" max="9472" width="9.7109375" style="2" customWidth="1"/>
    <col min="9473" max="9473" width="9.42578125" style="2" customWidth="1"/>
    <col min="9474" max="9474" width="7.42578125" style="2" customWidth="1"/>
    <col min="9475" max="9475" width="9.85546875" style="2" customWidth="1"/>
    <col min="9476" max="9476" width="10.140625" style="2" customWidth="1"/>
    <col min="9477" max="9477" width="11.7109375" style="2" customWidth="1"/>
    <col min="9478" max="9478" width="6.28515625" style="2" customWidth="1"/>
    <col min="9479" max="9479" width="10" style="2" customWidth="1"/>
    <col min="9480" max="9480" width="4.42578125" style="2" customWidth="1"/>
    <col min="9481" max="9481" width="6.7109375" style="2" customWidth="1"/>
    <col min="9482" max="9482" width="5.5703125" style="2" customWidth="1"/>
    <col min="9483" max="9483" width="10" style="2" customWidth="1"/>
    <col min="9484" max="9484" width="7" style="2" customWidth="1"/>
    <col min="9485" max="9485" width="9.42578125" style="2" customWidth="1"/>
    <col min="9486" max="9486" width="7.28515625" style="2" customWidth="1"/>
    <col min="9487" max="9487" width="7.42578125" style="2" customWidth="1"/>
    <col min="9488" max="9488" width="9.85546875" style="2" customWidth="1"/>
    <col min="9489" max="9489" width="12.7109375" style="2" customWidth="1"/>
    <col min="9490" max="9490" width="12.5703125" style="2" customWidth="1"/>
    <col min="9491" max="9491" width="18" style="2" customWidth="1"/>
    <col min="9492" max="9492" width="11.5703125" style="2" customWidth="1"/>
    <col min="9493" max="9493" width="15" style="2" customWidth="1"/>
    <col min="9494" max="9494" width="14.28515625" style="2" customWidth="1"/>
    <col min="9495" max="9495" width="13.42578125" style="2" customWidth="1"/>
    <col min="9496" max="9496" width="14.5703125" style="2" customWidth="1"/>
    <col min="9497" max="9724" width="9.140625" style="2"/>
    <col min="9725" max="9725" width="2.7109375" style="2" customWidth="1"/>
    <col min="9726" max="9726" width="30.42578125" style="2" customWidth="1"/>
    <col min="9727" max="9727" width="21.5703125" style="2" customWidth="1"/>
    <col min="9728" max="9728" width="9.7109375" style="2" customWidth="1"/>
    <col min="9729" max="9729" width="9.42578125" style="2" customWidth="1"/>
    <col min="9730" max="9730" width="7.42578125" style="2" customWidth="1"/>
    <col min="9731" max="9731" width="9.85546875" style="2" customWidth="1"/>
    <col min="9732" max="9732" width="10.140625" style="2" customWidth="1"/>
    <col min="9733" max="9733" width="11.7109375" style="2" customWidth="1"/>
    <col min="9734" max="9734" width="6.28515625" style="2" customWidth="1"/>
    <col min="9735" max="9735" width="10" style="2" customWidth="1"/>
    <col min="9736" max="9736" width="4.42578125" style="2" customWidth="1"/>
    <col min="9737" max="9737" width="6.7109375" style="2" customWidth="1"/>
    <col min="9738" max="9738" width="5.5703125" style="2" customWidth="1"/>
    <col min="9739" max="9739" width="10" style="2" customWidth="1"/>
    <col min="9740" max="9740" width="7" style="2" customWidth="1"/>
    <col min="9741" max="9741" width="9.42578125" style="2" customWidth="1"/>
    <col min="9742" max="9742" width="7.28515625" style="2" customWidth="1"/>
    <col min="9743" max="9743" width="7.42578125" style="2" customWidth="1"/>
    <col min="9744" max="9744" width="9.85546875" style="2" customWidth="1"/>
    <col min="9745" max="9745" width="12.7109375" style="2" customWidth="1"/>
    <col min="9746" max="9746" width="12.5703125" style="2" customWidth="1"/>
    <col min="9747" max="9747" width="18" style="2" customWidth="1"/>
    <col min="9748" max="9748" width="11.5703125" style="2" customWidth="1"/>
    <col min="9749" max="9749" width="15" style="2" customWidth="1"/>
    <col min="9750" max="9750" width="14.28515625" style="2" customWidth="1"/>
    <col min="9751" max="9751" width="13.42578125" style="2" customWidth="1"/>
    <col min="9752" max="9752" width="14.5703125" style="2" customWidth="1"/>
    <col min="9753" max="9980" width="9.140625" style="2"/>
    <col min="9981" max="9981" width="2.7109375" style="2" customWidth="1"/>
    <col min="9982" max="9982" width="30.42578125" style="2" customWidth="1"/>
    <col min="9983" max="9983" width="21.5703125" style="2" customWidth="1"/>
    <col min="9984" max="9984" width="9.7109375" style="2" customWidth="1"/>
    <col min="9985" max="9985" width="9.42578125" style="2" customWidth="1"/>
    <col min="9986" max="9986" width="7.42578125" style="2" customWidth="1"/>
    <col min="9987" max="9987" width="9.85546875" style="2" customWidth="1"/>
    <col min="9988" max="9988" width="10.140625" style="2" customWidth="1"/>
    <col min="9989" max="9989" width="11.7109375" style="2" customWidth="1"/>
    <col min="9990" max="9990" width="6.28515625" style="2" customWidth="1"/>
    <col min="9991" max="9991" width="10" style="2" customWidth="1"/>
    <col min="9992" max="9992" width="4.42578125" style="2" customWidth="1"/>
    <col min="9993" max="9993" width="6.7109375" style="2" customWidth="1"/>
    <col min="9994" max="9994" width="5.5703125" style="2" customWidth="1"/>
    <col min="9995" max="9995" width="10" style="2" customWidth="1"/>
    <col min="9996" max="9996" width="7" style="2" customWidth="1"/>
    <col min="9997" max="9997" width="9.42578125" style="2" customWidth="1"/>
    <col min="9998" max="9998" width="7.28515625" style="2" customWidth="1"/>
    <col min="9999" max="9999" width="7.42578125" style="2" customWidth="1"/>
    <col min="10000" max="10000" width="9.85546875" style="2" customWidth="1"/>
    <col min="10001" max="10001" width="12.7109375" style="2" customWidth="1"/>
    <col min="10002" max="10002" width="12.5703125" style="2" customWidth="1"/>
    <col min="10003" max="10003" width="18" style="2" customWidth="1"/>
    <col min="10004" max="10004" width="11.5703125" style="2" customWidth="1"/>
    <col min="10005" max="10005" width="15" style="2" customWidth="1"/>
    <col min="10006" max="10006" width="14.28515625" style="2" customWidth="1"/>
    <col min="10007" max="10007" width="13.42578125" style="2" customWidth="1"/>
    <col min="10008" max="10008" width="14.5703125" style="2" customWidth="1"/>
    <col min="10009" max="10236" width="9.140625" style="2"/>
    <col min="10237" max="10237" width="2.7109375" style="2" customWidth="1"/>
    <col min="10238" max="10238" width="30.42578125" style="2" customWidth="1"/>
    <col min="10239" max="10239" width="21.5703125" style="2" customWidth="1"/>
    <col min="10240" max="10240" width="9.7109375" style="2" customWidth="1"/>
    <col min="10241" max="10241" width="9.42578125" style="2" customWidth="1"/>
    <col min="10242" max="10242" width="7.42578125" style="2" customWidth="1"/>
    <col min="10243" max="10243" width="9.85546875" style="2" customWidth="1"/>
    <col min="10244" max="10244" width="10.140625" style="2" customWidth="1"/>
    <col min="10245" max="10245" width="11.7109375" style="2" customWidth="1"/>
    <col min="10246" max="10246" width="6.28515625" style="2" customWidth="1"/>
    <col min="10247" max="10247" width="10" style="2" customWidth="1"/>
    <col min="10248" max="10248" width="4.42578125" style="2" customWidth="1"/>
    <col min="10249" max="10249" width="6.7109375" style="2" customWidth="1"/>
    <col min="10250" max="10250" width="5.5703125" style="2" customWidth="1"/>
    <col min="10251" max="10251" width="10" style="2" customWidth="1"/>
    <col min="10252" max="10252" width="7" style="2" customWidth="1"/>
    <col min="10253" max="10253" width="9.42578125" style="2" customWidth="1"/>
    <col min="10254" max="10254" width="7.28515625" style="2" customWidth="1"/>
    <col min="10255" max="10255" width="7.42578125" style="2" customWidth="1"/>
    <col min="10256" max="10256" width="9.85546875" style="2" customWidth="1"/>
    <col min="10257" max="10257" width="12.7109375" style="2" customWidth="1"/>
    <col min="10258" max="10258" width="12.5703125" style="2" customWidth="1"/>
    <col min="10259" max="10259" width="18" style="2" customWidth="1"/>
    <col min="10260" max="10260" width="11.5703125" style="2" customWidth="1"/>
    <col min="10261" max="10261" width="15" style="2" customWidth="1"/>
    <col min="10262" max="10262" width="14.28515625" style="2" customWidth="1"/>
    <col min="10263" max="10263" width="13.42578125" style="2" customWidth="1"/>
    <col min="10264" max="10264" width="14.5703125" style="2" customWidth="1"/>
    <col min="10265" max="10492" width="9.140625" style="2"/>
    <col min="10493" max="10493" width="2.7109375" style="2" customWidth="1"/>
    <col min="10494" max="10494" width="30.42578125" style="2" customWidth="1"/>
    <col min="10495" max="10495" width="21.5703125" style="2" customWidth="1"/>
    <col min="10496" max="10496" width="9.7109375" style="2" customWidth="1"/>
    <col min="10497" max="10497" width="9.42578125" style="2" customWidth="1"/>
    <col min="10498" max="10498" width="7.42578125" style="2" customWidth="1"/>
    <col min="10499" max="10499" width="9.85546875" style="2" customWidth="1"/>
    <col min="10500" max="10500" width="10.140625" style="2" customWidth="1"/>
    <col min="10501" max="10501" width="11.7109375" style="2" customWidth="1"/>
    <col min="10502" max="10502" width="6.28515625" style="2" customWidth="1"/>
    <col min="10503" max="10503" width="10" style="2" customWidth="1"/>
    <col min="10504" max="10504" width="4.42578125" style="2" customWidth="1"/>
    <col min="10505" max="10505" width="6.7109375" style="2" customWidth="1"/>
    <col min="10506" max="10506" width="5.5703125" style="2" customWidth="1"/>
    <col min="10507" max="10507" width="10" style="2" customWidth="1"/>
    <col min="10508" max="10508" width="7" style="2" customWidth="1"/>
    <col min="10509" max="10509" width="9.42578125" style="2" customWidth="1"/>
    <col min="10510" max="10510" width="7.28515625" style="2" customWidth="1"/>
    <col min="10511" max="10511" width="7.42578125" style="2" customWidth="1"/>
    <col min="10512" max="10512" width="9.85546875" style="2" customWidth="1"/>
    <col min="10513" max="10513" width="12.7109375" style="2" customWidth="1"/>
    <col min="10514" max="10514" width="12.5703125" style="2" customWidth="1"/>
    <col min="10515" max="10515" width="18" style="2" customWidth="1"/>
    <col min="10516" max="10516" width="11.5703125" style="2" customWidth="1"/>
    <col min="10517" max="10517" width="15" style="2" customWidth="1"/>
    <col min="10518" max="10518" width="14.28515625" style="2" customWidth="1"/>
    <col min="10519" max="10519" width="13.42578125" style="2" customWidth="1"/>
    <col min="10520" max="10520" width="14.5703125" style="2" customWidth="1"/>
    <col min="10521" max="10748" width="9.140625" style="2"/>
    <col min="10749" max="10749" width="2.7109375" style="2" customWidth="1"/>
    <col min="10750" max="10750" width="30.42578125" style="2" customWidth="1"/>
    <col min="10751" max="10751" width="21.5703125" style="2" customWidth="1"/>
    <col min="10752" max="10752" width="9.7109375" style="2" customWidth="1"/>
    <col min="10753" max="10753" width="9.42578125" style="2" customWidth="1"/>
    <col min="10754" max="10754" width="7.42578125" style="2" customWidth="1"/>
    <col min="10755" max="10755" width="9.85546875" style="2" customWidth="1"/>
    <col min="10756" max="10756" width="10.140625" style="2" customWidth="1"/>
    <col min="10757" max="10757" width="11.7109375" style="2" customWidth="1"/>
    <col min="10758" max="10758" width="6.28515625" style="2" customWidth="1"/>
    <col min="10759" max="10759" width="10" style="2" customWidth="1"/>
    <col min="10760" max="10760" width="4.42578125" style="2" customWidth="1"/>
    <col min="10761" max="10761" width="6.7109375" style="2" customWidth="1"/>
    <col min="10762" max="10762" width="5.5703125" style="2" customWidth="1"/>
    <col min="10763" max="10763" width="10" style="2" customWidth="1"/>
    <col min="10764" max="10764" width="7" style="2" customWidth="1"/>
    <col min="10765" max="10765" width="9.42578125" style="2" customWidth="1"/>
    <col min="10766" max="10766" width="7.28515625" style="2" customWidth="1"/>
    <col min="10767" max="10767" width="7.42578125" style="2" customWidth="1"/>
    <col min="10768" max="10768" width="9.85546875" style="2" customWidth="1"/>
    <col min="10769" max="10769" width="12.7109375" style="2" customWidth="1"/>
    <col min="10770" max="10770" width="12.5703125" style="2" customWidth="1"/>
    <col min="10771" max="10771" width="18" style="2" customWidth="1"/>
    <col min="10772" max="10772" width="11.5703125" style="2" customWidth="1"/>
    <col min="10773" max="10773" width="15" style="2" customWidth="1"/>
    <col min="10774" max="10774" width="14.28515625" style="2" customWidth="1"/>
    <col min="10775" max="10775" width="13.42578125" style="2" customWidth="1"/>
    <col min="10776" max="10776" width="14.5703125" style="2" customWidth="1"/>
    <col min="10777" max="11004" width="9.140625" style="2"/>
    <col min="11005" max="11005" width="2.7109375" style="2" customWidth="1"/>
    <col min="11006" max="11006" width="30.42578125" style="2" customWidth="1"/>
    <col min="11007" max="11007" width="21.5703125" style="2" customWidth="1"/>
    <col min="11008" max="11008" width="9.7109375" style="2" customWidth="1"/>
    <col min="11009" max="11009" width="9.42578125" style="2" customWidth="1"/>
    <col min="11010" max="11010" width="7.42578125" style="2" customWidth="1"/>
    <col min="11011" max="11011" width="9.85546875" style="2" customWidth="1"/>
    <col min="11012" max="11012" width="10.140625" style="2" customWidth="1"/>
    <col min="11013" max="11013" width="11.7109375" style="2" customWidth="1"/>
    <col min="11014" max="11014" width="6.28515625" style="2" customWidth="1"/>
    <col min="11015" max="11015" width="10" style="2" customWidth="1"/>
    <col min="11016" max="11016" width="4.42578125" style="2" customWidth="1"/>
    <col min="11017" max="11017" width="6.7109375" style="2" customWidth="1"/>
    <col min="11018" max="11018" width="5.5703125" style="2" customWidth="1"/>
    <col min="11019" max="11019" width="10" style="2" customWidth="1"/>
    <col min="11020" max="11020" width="7" style="2" customWidth="1"/>
    <col min="11021" max="11021" width="9.42578125" style="2" customWidth="1"/>
    <col min="11022" max="11022" width="7.28515625" style="2" customWidth="1"/>
    <col min="11023" max="11023" width="7.42578125" style="2" customWidth="1"/>
    <col min="11024" max="11024" width="9.85546875" style="2" customWidth="1"/>
    <col min="11025" max="11025" width="12.7109375" style="2" customWidth="1"/>
    <col min="11026" max="11026" width="12.5703125" style="2" customWidth="1"/>
    <col min="11027" max="11027" width="18" style="2" customWidth="1"/>
    <col min="11028" max="11028" width="11.5703125" style="2" customWidth="1"/>
    <col min="11029" max="11029" width="15" style="2" customWidth="1"/>
    <col min="11030" max="11030" width="14.28515625" style="2" customWidth="1"/>
    <col min="11031" max="11031" width="13.42578125" style="2" customWidth="1"/>
    <col min="11032" max="11032" width="14.5703125" style="2" customWidth="1"/>
    <col min="11033" max="11260" width="9.140625" style="2"/>
    <col min="11261" max="11261" width="2.7109375" style="2" customWidth="1"/>
    <col min="11262" max="11262" width="30.42578125" style="2" customWidth="1"/>
    <col min="11263" max="11263" width="21.5703125" style="2" customWidth="1"/>
    <col min="11264" max="11264" width="9.7109375" style="2" customWidth="1"/>
    <col min="11265" max="11265" width="9.42578125" style="2" customWidth="1"/>
    <col min="11266" max="11266" width="7.42578125" style="2" customWidth="1"/>
    <col min="11267" max="11267" width="9.85546875" style="2" customWidth="1"/>
    <col min="11268" max="11268" width="10.140625" style="2" customWidth="1"/>
    <col min="11269" max="11269" width="11.7109375" style="2" customWidth="1"/>
    <col min="11270" max="11270" width="6.28515625" style="2" customWidth="1"/>
    <col min="11271" max="11271" width="10" style="2" customWidth="1"/>
    <col min="11272" max="11272" width="4.42578125" style="2" customWidth="1"/>
    <col min="11273" max="11273" width="6.7109375" style="2" customWidth="1"/>
    <col min="11274" max="11274" width="5.5703125" style="2" customWidth="1"/>
    <col min="11275" max="11275" width="10" style="2" customWidth="1"/>
    <col min="11276" max="11276" width="7" style="2" customWidth="1"/>
    <col min="11277" max="11277" width="9.42578125" style="2" customWidth="1"/>
    <col min="11278" max="11278" width="7.28515625" style="2" customWidth="1"/>
    <col min="11279" max="11279" width="7.42578125" style="2" customWidth="1"/>
    <col min="11280" max="11280" width="9.85546875" style="2" customWidth="1"/>
    <col min="11281" max="11281" width="12.7109375" style="2" customWidth="1"/>
    <col min="11282" max="11282" width="12.5703125" style="2" customWidth="1"/>
    <col min="11283" max="11283" width="18" style="2" customWidth="1"/>
    <col min="11284" max="11284" width="11.5703125" style="2" customWidth="1"/>
    <col min="11285" max="11285" width="15" style="2" customWidth="1"/>
    <col min="11286" max="11286" width="14.28515625" style="2" customWidth="1"/>
    <col min="11287" max="11287" width="13.42578125" style="2" customWidth="1"/>
    <col min="11288" max="11288" width="14.5703125" style="2" customWidth="1"/>
    <col min="11289" max="11516" width="9.140625" style="2"/>
    <col min="11517" max="11517" width="2.7109375" style="2" customWidth="1"/>
    <col min="11518" max="11518" width="30.42578125" style="2" customWidth="1"/>
    <col min="11519" max="11519" width="21.5703125" style="2" customWidth="1"/>
    <col min="11520" max="11520" width="9.7109375" style="2" customWidth="1"/>
    <col min="11521" max="11521" width="9.42578125" style="2" customWidth="1"/>
    <col min="11522" max="11522" width="7.42578125" style="2" customWidth="1"/>
    <col min="11523" max="11523" width="9.85546875" style="2" customWidth="1"/>
    <col min="11524" max="11524" width="10.140625" style="2" customWidth="1"/>
    <col min="11525" max="11525" width="11.7109375" style="2" customWidth="1"/>
    <col min="11526" max="11526" width="6.28515625" style="2" customWidth="1"/>
    <col min="11527" max="11527" width="10" style="2" customWidth="1"/>
    <col min="11528" max="11528" width="4.42578125" style="2" customWidth="1"/>
    <col min="11529" max="11529" width="6.7109375" style="2" customWidth="1"/>
    <col min="11530" max="11530" width="5.5703125" style="2" customWidth="1"/>
    <col min="11531" max="11531" width="10" style="2" customWidth="1"/>
    <col min="11532" max="11532" width="7" style="2" customWidth="1"/>
    <col min="11533" max="11533" width="9.42578125" style="2" customWidth="1"/>
    <col min="11534" max="11534" width="7.28515625" style="2" customWidth="1"/>
    <col min="11535" max="11535" width="7.42578125" style="2" customWidth="1"/>
    <col min="11536" max="11536" width="9.85546875" style="2" customWidth="1"/>
    <col min="11537" max="11537" width="12.7109375" style="2" customWidth="1"/>
    <col min="11538" max="11538" width="12.5703125" style="2" customWidth="1"/>
    <col min="11539" max="11539" width="18" style="2" customWidth="1"/>
    <col min="11540" max="11540" width="11.5703125" style="2" customWidth="1"/>
    <col min="11541" max="11541" width="15" style="2" customWidth="1"/>
    <col min="11542" max="11542" width="14.28515625" style="2" customWidth="1"/>
    <col min="11543" max="11543" width="13.42578125" style="2" customWidth="1"/>
    <col min="11544" max="11544" width="14.5703125" style="2" customWidth="1"/>
    <col min="11545" max="11772" width="9.140625" style="2"/>
    <col min="11773" max="11773" width="2.7109375" style="2" customWidth="1"/>
    <col min="11774" max="11774" width="30.42578125" style="2" customWidth="1"/>
    <col min="11775" max="11775" width="21.5703125" style="2" customWidth="1"/>
    <col min="11776" max="11776" width="9.7109375" style="2" customWidth="1"/>
    <col min="11777" max="11777" width="9.42578125" style="2" customWidth="1"/>
    <col min="11778" max="11778" width="7.42578125" style="2" customWidth="1"/>
    <col min="11779" max="11779" width="9.85546875" style="2" customWidth="1"/>
    <col min="11780" max="11780" width="10.140625" style="2" customWidth="1"/>
    <col min="11781" max="11781" width="11.7109375" style="2" customWidth="1"/>
    <col min="11782" max="11782" width="6.28515625" style="2" customWidth="1"/>
    <col min="11783" max="11783" width="10" style="2" customWidth="1"/>
    <col min="11784" max="11784" width="4.42578125" style="2" customWidth="1"/>
    <col min="11785" max="11785" width="6.7109375" style="2" customWidth="1"/>
    <col min="11786" max="11786" width="5.5703125" style="2" customWidth="1"/>
    <col min="11787" max="11787" width="10" style="2" customWidth="1"/>
    <col min="11788" max="11788" width="7" style="2" customWidth="1"/>
    <col min="11789" max="11789" width="9.42578125" style="2" customWidth="1"/>
    <col min="11790" max="11790" width="7.28515625" style="2" customWidth="1"/>
    <col min="11791" max="11791" width="7.42578125" style="2" customWidth="1"/>
    <col min="11792" max="11792" width="9.85546875" style="2" customWidth="1"/>
    <col min="11793" max="11793" width="12.7109375" style="2" customWidth="1"/>
    <col min="11794" max="11794" width="12.5703125" style="2" customWidth="1"/>
    <col min="11795" max="11795" width="18" style="2" customWidth="1"/>
    <col min="11796" max="11796" width="11.5703125" style="2" customWidth="1"/>
    <col min="11797" max="11797" width="15" style="2" customWidth="1"/>
    <col min="11798" max="11798" width="14.28515625" style="2" customWidth="1"/>
    <col min="11799" max="11799" width="13.42578125" style="2" customWidth="1"/>
    <col min="11800" max="11800" width="14.5703125" style="2" customWidth="1"/>
    <col min="11801" max="12028" width="9.140625" style="2"/>
    <col min="12029" max="12029" width="2.7109375" style="2" customWidth="1"/>
    <col min="12030" max="12030" width="30.42578125" style="2" customWidth="1"/>
    <col min="12031" max="12031" width="21.5703125" style="2" customWidth="1"/>
    <col min="12032" max="12032" width="9.7109375" style="2" customWidth="1"/>
    <col min="12033" max="12033" width="9.42578125" style="2" customWidth="1"/>
    <col min="12034" max="12034" width="7.42578125" style="2" customWidth="1"/>
    <col min="12035" max="12035" width="9.85546875" style="2" customWidth="1"/>
    <col min="12036" max="12036" width="10.140625" style="2" customWidth="1"/>
    <col min="12037" max="12037" width="11.7109375" style="2" customWidth="1"/>
    <col min="12038" max="12038" width="6.28515625" style="2" customWidth="1"/>
    <col min="12039" max="12039" width="10" style="2" customWidth="1"/>
    <col min="12040" max="12040" width="4.42578125" style="2" customWidth="1"/>
    <col min="12041" max="12041" width="6.7109375" style="2" customWidth="1"/>
    <col min="12042" max="12042" width="5.5703125" style="2" customWidth="1"/>
    <col min="12043" max="12043" width="10" style="2" customWidth="1"/>
    <col min="12044" max="12044" width="7" style="2" customWidth="1"/>
    <col min="12045" max="12045" width="9.42578125" style="2" customWidth="1"/>
    <col min="12046" max="12046" width="7.28515625" style="2" customWidth="1"/>
    <col min="12047" max="12047" width="7.42578125" style="2" customWidth="1"/>
    <col min="12048" max="12048" width="9.85546875" style="2" customWidth="1"/>
    <col min="12049" max="12049" width="12.7109375" style="2" customWidth="1"/>
    <col min="12050" max="12050" width="12.5703125" style="2" customWidth="1"/>
    <col min="12051" max="12051" width="18" style="2" customWidth="1"/>
    <col min="12052" max="12052" width="11.5703125" style="2" customWidth="1"/>
    <col min="12053" max="12053" width="15" style="2" customWidth="1"/>
    <col min="12054" max="12054" width="14.28515625" style="2" customWidth="1"/>
    <col min="12055" max="12055" width="13.42578125" style="2" customWidth="1"/>
    <col min="12056" max="12056" width="14.5703125" style="2" customWidth="1"/>
    <col min="12057" max="12284" width="9.140625" style="2"/>
    <col min="12285" max="12285" width="2.7109375" style="2" customWidth="1"/>
    <col min="12286" max="12286" width="30.42578125" style="2" customWidth="1"/>
    <col min="12287" max="12287" width="21.5703125" style="2" customWidth="1"/>
    <col min="12288" max="12288" width="9.7109375" style="2" customWidth="1"/>
    <col min="12289" max="12289" width="9.42578125" style="2" customWidth="1"/>
    <col min="12290" max="12290" width="7.42578125" style="2" customWidth="1"/>
    <col min="12291" max="12291" width="9.85546875" style="2" customWidth="1"/>
    <col min="12292" max="12292" width="10.140625" style="2" customWidth="1"/>
    <col min="12293" max="12293" width="11.7109375" style="2" customWidth="1"/>
    <col min="12294" max="12294" width="6.28515625" style="2" customWidth="1"/>
    <col min="12295" max="12295" width="10" style="2" customWidth="1"/>
    <col min="12296" max="12296" width="4.42578125" style="2" customWidth="1"/>
    <col min="12297" max="12297" width="6.7109375" style="2" customWidth="1"/>
    <col min="12298" max="12298" width="5.5703125" style="2" customWidth="1"/>
    <col min="12299" max="12299" width="10" style="2" customWidth="1"/>
    <col min="12300" max="12300" width="7" style="2" customWidth="1"/>
    <col min="12301" max="12301" width="9.42578125" style="2" customWidth="1"/>
    <col min="12302" max="12302" width="7.28515625" style="2" customWidth="1"/>
    <col min="12303" max="12303" width="7.42578125" style="2" customWidth="1"/>
    <col min="12304" max="12304" width="9.85546875" style="2" customWidth="1"/>
    <col min="12305" max="12305" width="12.7109375" style="2" customWidth="1"/>
    <col min="12306" max="12306" width="12.5703125" style="2" customWidth="1"/>
    <col min="12307" max="12307" width="18" style="2" customWidth="1"/>
    <col min="12308" max="12308" width="11.5703125" style="2" customWidth="1"/>
    <col min="12309" max="12309" width="15" style="2" customWidth="1"/>
    <col min="12310" max="12310" width="14.28515625" style="2" customWidth="1"/>
    <col min="12311" max="12311" width="13.42578125" style="2" customWidth="1"/>
    <col min="12312" max="12312" width="14.5703125" style="2" customWidth="1"/>
    <col min="12313" max="12540" width="9.140625" style="2"/>
    <col min="12541" max="12541" width="2.7109375" style="2" customWidth="1"/>
    <col min="12542" max="12542" width="30.42578125" style="2" customWidth="1"/>
    <col min="12543" max="12543" width="21.5703125" style="2" customWidth="1"/>
    <col min="12544" max="12544" width="9.7109375" style="2" customWidth="1"/>
    <col min="12545" max="12545" width="9.42578125" style="2" customWidth="1"/>
    <col min="12546" max="12546" width="7.42578125" style="2" customWidth="1"/>
    <col min="12547" max="12547" width="9.85546875" style="2" customWidth="1"/>
    <col min="12548" max="12548" width="10.140625" style="2" customWidth="1"/>
    <col min="12549" max="12549" width="11.7109375" style="2" customWidth="1"/>
    <col min="12550" max="12550" width="6.28515625" style="2" customWidth="1"/>
    <col min="12551" max="12551" width="10" style="2" customWidth="1"/>
    <col min="12552" max="12552" width="4.42578125" style="2" customWidth="1"/>
    <col min="12553" max="12553" width="6.7109375" style="2" customWidth="1"/>
    <col min="12554" max="12554" width="5.5703125" style="2" customWidth="1"/>
    <col min="12555" max="12555" width="10" style="2" customWidth="1"/>
    <col min="12556" max="12556" width="7" style="2" customWidth="1"/>
    <col min="12557" max="12557" width="9.42578125" style="2" customWidth="1"/>
    <col min="12558" max="12558" width="7.28515625" style="2" customWidth="1"/>
    <col min="12559" max="12559" width="7.42578125" style="2" customWidth="1"/>
    <col min="12560" max="12560" width="9.85546875" style="2" customWidth="1"/>
    <col min="12561" max="12561" width="12.7109375" style="2" customWidth="1"/>
    <col min="12562" max="12562" width="12.5703125" style="2" customWidth="1"/>
    <col min="12563" max="12563" width="18" style="2" customWidth="1"/>
    <col min="12564" max="12564" width="11.5703125" style="2" customWidth="1"/>
    <col min="12565" max="12565" width="15" style="2" customWidth="1"/>
    <col min="12566" max="12566" width="14.28515625" style="2" customWidth="1"/>
    <col min="12567" max="12567" width="13.42578125" style="2" customWidth="1"/>
    <col min="12568" max="12568" width="14.5703125" style="2" customWidth="1"/>
    <col min="12569" max="12796" width="9.140625" style="2"/>
    <col min="12797" max="12797" width="2.7109375" style="2" customWidth="1"/>
    <col min="12798" max="12798" width="30.42578125" style="2" customWidth="1"/>
    <col min="12799" max="12799" width="21.5703125" style="2" customWidth="1"/>
    <col min="12800" max="12800" width="9.7109375" style="2" customWidth="1"/>
    <col min="12801" max="12801" width="9.42578125" style="2" customWidth="1"/>
    <col min="12802" max="12802" width="7.42578125" style="2" customWidth="1"/>
    <col min="12803" max="12803" width="9.85546875" style="2" customWidth="1"/>
    <col min="12804" max="12804" width="10.140625" style="2" customWidth="1"/>
    <col min="12805" max="12805" width="11.7109375" style="2" customWidth="1"/>
    <col min="12806" max="12806" width="6.28515625" style="2" customWidth="1"/>
    <col min="12807" max="12807" width="10" style="2" customWidth="1"/>
    <col min="12808" max="12808" width="4.42578125" style="2" customWidth="1"/>
    <col min="12809" max="12809" width="6.7109375" style="2" customWidth="1"/>
    <col min="12810" max="12810" width="5.5703125" style="2" customWidth="1"/>
    <col min="12811" max="12811" width="10" style="2" customWidth="1"/>
    <col min="12812" max="12812" width="7" style="2" customWidth="1"/>
    <col min="12813" max="12813" width="9.42578125" style="2" customWidth="1"/>
    <col min="12814" max="12814" width="7.28515625" style="2" customWidth="1"/>
    <col min="12815" max="12815" width="7.42578125" style="2" customWidth="1"/>
    <col min="12816" max="12816" width="9.85546875" style="2" customWidth="1"/>
    <col min="12817" max="12817" width="12.7109375" style="2" customWidth="1"/>
    <col min="12818" max="12818" width="12.5703125" style="2" customWidth="1"/>
    <col min="12819" max="12819" width="18" style="2" customWidth="1"/>
    <col min="12820" max="12820" width="11.5703125" style="2" customWidth="1"/>
    <col min="12821" max="12821" width="15" style="2" customWidth="1"/>
    <col min="12822" max="12822" width="14.28515625" style="2" customWidth="1"/>
    <col min="12823" max="12823" width="13.42578125" style="2" customWidth="1"/>
    <col min="12824" max="12824" width="14.5703125" style="2" customWidth="1"/>
    <col min="12825" max="13052" width="9.140625" style="2"/>
    <col min="13053" max="13053" width="2.7109375" style="2" customWidth="1"/>
    <col min="13054" max="13054" width="30.42578125" style="2" customWidth="1"/>
    <col min="13055" max="13055" width="21.5703125" style="2" customWidth="1"/>
    <col min="13056" max="13056" width="9.7109375" style="2" customWidth="1"/>
    <col min="13057" max="13057" width="9.42578125" style="2" customWidth="1"/>
    <col min="13058" max="13058" width="7.42578125" style="2" customWidth="1"/>
    <col min="13059" max="13059" width="9.85546875" style="2" customWidth="1"/>
    <col min="13060" max="13060" width="10.140625" style="2" customWidth="1"/>
    <col min="13061" max="13061" width="11.7109375" style="2" customWidth="1"/>
    <col min="13062" max="13062" width="6.28515625" style="2" customWidth="1"/>
    <col min="13063" max="13063" width="10" style="2" customWidth="1"/>
    <col min="13064" max="13064" width="4.42578125" style="2" customWidth="1"/>
    <col min="13065" max="13065" width="6.7109375" style="2" customWidth="1"/>
    <col min="13066" max="13066" width="5.5703125" style="2" customWidth="1"/>
    <col min="13067" max="13067" width="10" style="2" customWidth="1"/>
    <col min="13068" max="13068" width="7" style="2" customWidth="1"/>
    <col min="13069" max="13069" width="9.42578125" style="2" customWidth="1"/>
    <col min="13070" max="13070" width="7.28515625" style="2" customWidth="1"/>
    <col min="13071" max="13071" width="7.42578125" style="2" customWidth="1"/>
    <col min="13072" max="13072" width="9.85546875" style="2" customWidth="1"/>
    <col min="13073" max="13073" width="12.7109375" style="2" customWidth="1"/>
    <col min="13074" max="13074" width="12.5703125" style="2" customWidth="1"/>
    <col min="13075" max="13075" width="18" style="2" customWidth="1"/>
    <col min="13076" max="13076" width="11.5703125" style="2" customWidth="1"/>
    <col min="13077" max="13077" width="15" style="2" customWidth="1"/>
    <col min="13078" max="13078" width="14.28515625" style="2" customWidth="1"/>
    <col min="13079" max="13079" width="13.42578125" style="2" customWidth="1"/>
    <col min="13080" max="13080" width="14.5703125" style="2" customWidth="1"/>
    <col min="13081" max="13308" width="9.140625" style="2"/>
    <col min="13309" max="13309" width="2.7109375" style="2" customWidth="1"/>
    <col min="13310" max="13310" width="30.42578125" style="2" customWidth="1"/>
    <col min="13311" max="13311" width="21.5703125" style="2" customWidth="1"/>
    <col min="13312" max="13312" width="9.7109375" style="2" customWidth="1"/>
    <col min="13313" max="13313" width="9.42578125" style="2" customWidth="1"/>
    <col min="13314" max="13314" width="7.42578125" style="2" customWidth="1"/>
    <col min="13315" max="13315" width="9.85546875" style="2" customWidth="1"/>
    <col min="13316" max="13316" width="10.140625" style="2" customWidth="1"/>
    <col min="13317" max="13317" width="11.7109375" style="2" customWidth="1"/>
    <col min="13318" max="13318" width="6.28515625" style="2" customWidth="1"/>
    <col min="13319" max="13319" width="10" style="2" customWidth="1"/>
    <col min="13320" max="13320" width="4.42578125" style="2" customWidth="1"/>
    <col min="13321" max="13321" width="6.7109375" style="2" customWidth="1"/>
    <col min="13322" max="13322" width="5.5703125" style="2" customWidth="1"/>
    <col min="13323" max="13323" width="10" style="2" customWidth="1"/>
    <col min="13324" max="13324" width="7" style="2" customWidth="1"/>
    <col min="13325" max="13325" width="9.42578125" style="2" customWidth="1"/>
    <col min="13326" max="13326" width="7.28515625" style="2" customWidth="1"/>
    <col min="13327" max="13327" width="7.42578125" style="2" customWidth="1"/>
    <col min="13328" max="13328" width="9.85546875" style="2" customWidth="1"/>
    <col min="13329" max="13329" width="12.7109375" style="2" customWidth="1"/>
    <col min="13330" max="13330" width="12.5703125" style="2" customWidth="1"/>
    <col min="13331" max="13331" width="18" style="2" customWidth="1"/>
    <col min="13332" max="13332" width="11.5703125" style="2" customWidth="1"/>
    <col min="13333" max="13333" width="15" style="2" customWidth="1"/>
    <col min="13334" max="13334" width="14.28515625" style="2" customWidth="1"/>
    <col min="13335" max="13335" width="13.42578125" style="2" customWidth="1"/>
    <col min="13336" max="13336" width="14.5703125" style="2" customWidth="1"/>
    <col min="13337" max="13564" width="9.140625" style="2"/>
    <col min="13565" max="13565" width="2.7109375" style="2" customWidth="1"/>
    <col min="13566" max="13566" width="30.42578125" style="2" customWidth="1"/>
    <col min="13567" max="13567" width="21.5703125" style="2" customWidth="1"/>
    <col min="13568" max="13568" width="9.7109375" style="2" customWidth="1"/>
    <col min="13569" max="13569" width="9.42578125" style="2" customWidth="1"/>
    <col min="13570" max="13570" width="7.42578125" style="2" customWidth="1"/>
    <col min="13571" max="13571" width="9.85546875" style="2" customWidth="1"/>
    <col min="13572" max="13572" width="10.140625" style="2" customWidth="1"/>
    <col min="13573" max="13573" width="11.7109375" style="2" customWidth="1"/>
    <col min="13574" max="13574" width="6.28515625" style="2" customWidth="1"/>
    <col min="13575" max="13575" width="10" style="2" customWidth="1"/>
    <col min="13576" max="13576" width="4.42578125" style="2" customWidth="1"/>
    <col min="13577" max="13577" width="6.7109375" style="2" customWidth="1"/>
    <col min="13578" max="13578" width="5.5703125" style="2" customWidth="1"/>
    <col min="13579" max="13579" width="10" style="2" customWidth="1"/>
    <col min="13580" max="13580" width="7" style="2" customWidth="1"/>
    <col min="13581" max="13581" width="9.42578125" style="2" customWidth="1"/>
    <col min="13582" max="13582" width="7.28515625" style="2" customWidth="1"/>
    <col min="13583" max="13583" width="7.42578125" style="2" customWidth="1"/>
    <col min="13584" max="13584" width="9.85546875" style="2" customWidth="1"/>
    <col min="13585" max="13585" width="12.7109375" style="2" customWidth="1"/>
    <col min="13586" max="13586" width="12.5703125" style="2" customWidth="1"/>
    <col min="13587" max="13587" width="18" style="2" customWidth="1"/>
    <col min="13588" max="13588" width="11.5703125" style="2" customWidth="1"/>
    <col min="13589" max="13589" width="15" style="2" customWidth="1"/>
    <col min="13590" max="13590" width="14.28515625" style="2" customWidth="1"/>
    <col min="13591" max="13591" width="13.42578125" style="2" customWidth="1"/>
    <col min="13592" max="13592" width="14.5703125" style="2" customWidth="1"/>
    <col min="13593" max="13820" width="9.140625" style="2"/>
    <col min="13821" max="13821" width="2.7109375" style="2" customWidth="1"/>
    <col min="13822" max="13822" width="30.42578125" style="2" customWidth="1"/>
    <col min="13823" max="13823" width="21.5703125" style="2" customWidth="1"/>
    <col min="13824" max="13824" width="9.7109375" style="2" customWidth="1"/>
    <col min="13825" max="13825" width="9.42578125" style="2" customWidth="1"/>
    <col min="13826" max="13826" width="7.42578125" style="2" customWidth="1"/>
    <col min="13827" max="13827" width="9.85546875" style="2" customWidth="1"/>
    <col min="13828" max="13828" width="10.140625" style="2" customWidth="1"/>
    <col min="13829" max="13829" width="11.7109375" style="2" customWidth="1"/>
    <col min="13830" max="13830" width="6.28515625" style="2" customWidth="1"/>
    <col min="13831" max="13831" width="10" style="2" customWidth="1"/>
    <col min="13832" max="13832" width="4.42578125" style="2" customWidth="1"/>
    <col min="13833" max="13833" width="6.7109375" style="2" customWidth="1"/>
    <col min="13834" max="13834" width="5.5703125" style="2" customWidth="1"/>
    <col min="13835" max="13835" width="10" style="2" customWidth="1"/>
    <col min="13836" max="13836" width="7" style="2" customWidth="1"/>
    <col min="13837" max="13837" width="9.42578125" style="2" customWidth="1"/>
    <col min="13838" max="13838" width="7.28515625" style="2" customWidth="1"/>
    <col min="13839" max="13839" width="7.42578125" style="2" customWidth="1"/>
    <col min="13840" max="13840" width="9.85546875" style="2" customWidth="1"/>
    <col min="13841" max="13841" width="12.7109375" style="2" customWidth="1"/>
    <col min="13842" max="13842" width="12.5703125" style="2" customWidth="1"/>
    <col min="13843" max="13843" width="18" style="2" customWidth="1"/>
    <col min="13844" max="13844" width="11.5703125" style="2" customWidth="1"/>
    <col min="13845" max="13845" width="15" style="2" customWidth="1"/>
    <col min="13846" max="13846" width="14.28515625" style="2" customWidth="1"/>
    <col min="13847" max="13847" width="13.42578125" style="2" customWidth="1"/>
    <col min="13848" max="13848" width="14.5703125" style="2" customWidth="1"/>
    <col min="13849" max="14076" width="9.140625" style="2"/>
    <col min="14077" max="14077" width="2.7109375" style="2" customWidth="1"/>
    <col min="14078" max="14078" width="30.42578125" style="2" customWidth="1"/>
    <col min="14079" max="14079" width="21.5703125" style="2" customWidth="1"/>
    <col min="14080" max="14080" width="9.7109375" style="2" customWidth="1"/>
    <col min="14081" max="14081" width="9.42578125" style="2" customWidth="1"/>
    <col min="14082" max="14082" width="7.42578125" style="2" customWidth="1"/>
    <col min="14083" max="14083" width="9.85546875" style="2" customWidth="1"/>
    <col min="14084" max="14084" width="10.140625" style="2" customWidth="1"/>
    <col min="14085" max="14085" width="11.7109375" style="2" customWidth="1"/>
    <col min="14086" max="14086" width="6.28515625" style="2" customWidth="1"/>
    <col min="14087" max="14087" width="10" style="2" customWidth="1"/>
    <col min="14088" max="14088" width="4.42578125" style="2" customWidth="1"/>
    <col min="14089" max="14089" width="6.7109375" style="2" customWidth="1"/>
    <col min="14090" max="14090" width="5.5703125" style="2" customWidth="1"/>
    <col min="14091" max="14091" width="10" style="2" customWidth="1"/>
    <col min="14092" max="14092" width="7" style="2" customWidth="1"/>
    <col min="14093" max="14093" width="9.42578125" style="2" customWidth="1"/>
    <col min="14094" max="14094" width="7.28515625" style="2" customWidth="1"/>
    <col min="14095" max="14095" width="7.42578125" style="2" customWidth="1"/>
    <col min="14096" max="14096" width="9.85546875" style="2" customWidth="1"/>
    <col min="14097" max="14097" width="12.7109375" style="2" customWidth="1"/>
    <col min="14098" max="14098" width="12.5703125" style="2" customWidth="1"/>
    <col min="14099" max="14099" width="18" style="2" customWidth="1"/>
    <col min="14100" max="14100" width="11.5703125" style="2" customWidth="1"/>
    <col min="14101" max="14101" width="15" style="2" customWidth="1"/>
    <col min="14102" max="14102" width="14.28515625" style="2" customWidth="1"/>
    <col min="14103" max="14103" width="13.42578125" style="2" customWidth="1"/>
    <col min="14104" max="14104" width="14.5703125" style="2" customWidth="1"/>
    <col min="14105" max="14332" width="9.140625" style="2"/>
    <col min="14333" max="14333" width="2.7109375" style="2" customWidth="1"/>
    <col min="14334" max="14334" width="30.42578125" style="2" customWidth="1"/>
    <col min="14335" max="14335" width="21.5703125" style="2" customWidth="1"/>
    <col min="14336" max="14336" width="9.7109375" style="2" customWidth="1"/>
    <col min="14337" max="14337" width="9.42578125" style="2" customWidth="1"/>
    <col min="14338" max="14338" width="7.42578125" style="2" customWidth="1"/>
    <col min="14339" max="14339" width="9.85546875" style="2" customWidth="1"/>
    <col min="14340" max="14340" width="10.140625" style="2" customWidth="1"/>
    <col min="14341" max="14341" width="11.7109375" style="2" customWidth="1"/>
    <col min="14342" max="14342" width="6.28515625" style="2" customWidth="1"/>
    <col min="14343" max="14343" width="10" style="2" customWidth="1"/>
    <col min="14344" max="14344" width="4.42578125" style="2" customWidth="1"/>
    <col min="14345" max="14345" width="6.7109375" style="2" customWidth="1"/>
    <col min="14346" max="14346" width="5.5703125" style="2" customWidth="1"/>
    <col min="14347" max="14347" width="10" style="2" customWidth="1"/>
    <col min="14348" max="14348" width="7" style="2" customWidth="1"/>
    <col min="14349" max="14349" width="9.42578125" style="2" customWidth="1"/>
    <col min="14350" max="14350" width="7.28515625" style="2" customWidth="1"/>
    <col min="14351" max="14351" width="7.42578125" style="2" customWidth="1"/>
    <col min="14352" max="14352" width="9.85546875" style="2" customWidth="1"/>
    <col min="14353" max="14353" width="12.7109375" style="2" customWidth="1"/>
    <col min="14354" max="14354" width="12.5703125" style="2" customWidth="1"/>
    <col min="14355" max="14355" width="18" style="2" customWidth="1"/>
    <col min="14356" max="14356" width="11.5703125" style="2" customWidth="1"/>
    <col min="14357" max="14357" width="15" style="2" customWidth="1"/>
    <col min="14358" max="14358" width="14.28515625" style="2" customWidth="1"/>
    <col min="14359" max="14359" width="13.42578125" style="2" customWidth="1"/>
    <col min="14360" max="14360" width="14.5703125" style="2" customWidth="1"/>
    <col min="14361" max="14588" width="9.140625" style="2"/>
    <col min="14589" max="14589" width="2.7109375" style="2" customWidth="1"/>
    <col min="14590" max="14590" width="30.42578125" style="2" customWidth="1"/>
    <col min="14591" max="14591" width="21.5703125" style="2" customWidth="1"/>
    <col min="14592" max="14592" width="9.7109375" style="2" customWidth="1"/>
    <col min="14593" max="14593" width="9.42578125" style="2" customWidth="1"/>
    <col min="14594" max="14594" width="7.42578125" style="2" customWidth="1"/>
    <col min="14595" max="14595" width="9.85546875" style="2" customWidth="1"/>
    <col min="14596" max="14596" width="10.140625" style="2" customWidth="1"/>
    <col min="14597" max="14597" width="11.7109375" style="2" customWidth="1"/>
    <col min="14598" max="14598" width="6.28515625" style="2" customWidth="1"/>
    <col min="14599" max="14599" width="10" style="2" customWidth="1"/>
    <col min="14600" max="14600" width="4.42578125" style="2" customWidth="1"/>
    <col min="14601" max="14601" width="6.7109375" style="2" customWidth="1"/>
    <col min="14602" max="14602" width="5.5703125" style="2" customWidth="1"/>
    <col min="14603" max="14603" width="10" style="2" customWidth="1"/>
    <col min="14604" max="14604" width="7" style="2" customWidth="1"/>
    <col min="14605" max="14605" width="9.42578125" style="2" customWidth="1"/>
    <col min="14606" max="14606" width="7.28515625" style="2" customWidth="1"/>
    <col min="14607" max="14607" width="7.42578125" style="2" customWidth="1"/>
    <col min="14608" max="14608" width="9.85546875" style="2" customWidth="1"/>
    <col min="14609" max="14609" width="12.7109375" style="2" customWidth="1"/>
    <col min="14610" max="14610" width="12.5703125" style="2" customWidth="1"/>
    <col min="14611" max="14611" width="18" style="2" customWidth="1"/>
    <col min="14612" max="14612" width="11.5703125" style="2" customWidth="1"/>
    <col min="14613" max="14613" width="15" style="2" customWidth="1"/>
    <col min="14614" max="14614" width="14.28515625" style="2" customWidth="1"/>
    <col min="14615" max="14615" width="13.42578125" style="2" customWidth="1"/>
    <col min="14616" max="14616" width="14.5703125" style="2" customWidth="1"/>
    <col min="14617" max="14844" width="9.140625" style="2"/>
    <col min="14845" max="14845" width="2.7109375" style="2" customWidth="1"/>
    <col min="14846" max="14846" width="30.42578125" style="2" customWidth="1"/>
    <col min="14847" max="14847" width="21.5703125" style="2" customWidth="1"/>
    <col min="14848" max="14848" width="9.7109375" style="2" customWidth="1"/>
    <col min="14849" max="14849" width="9.42578125" style="2" customWidth="1"/>
    <col min="14850" max="14850" width="7.42578125" style="2" customWidth="1"/>
    <col min="14851" max="14851" width="9.85546875" style="2" customWidth="1"/>
    <col min="14852" max="14852" width="10.140625" style="2" customWidth="1"/>
    <col min="14853" max="14853" width="11.7109375" style="2" customWidth="1"/>
    <col min="14854" max="14854" width="6.28515625" style="2" customWidth="1"/>
    <col min="14855" max="14855" width="10" style="2" customWidth="1"/>
    <col min="14856" max="14856" width="4.42578125" style="2" customWidth="1"/>
    <col min="14857" max="14857" width="6.7109375" style="2" customWidth="1"/>
    <col min="14858" max="14858" width="5.5703125" style="2" customWidth="1"/>
    <col min="14859" max="14859" width="10" style="2" customWidth="1"/>
    <col min="14860" max="14860" width="7" style="2" customWidth="1"/>
    <col min="14861" max="14861" width="9.42578125" style="2" customWidth="1"/>
    <col min="14862" max="14862" width="7.28515625" style="2" customWidth="1"/>
    <col min="14863" max="14863" width="7.42578125" style="2" customWidth="1"/>
    <col min="14864" max="14864" width="9.85546875" style="2" customWidth="1"/>
    <col min="14865" max="14865" width="12.7109375" style="2" customWidth="1"/>
    <col min="14866" max="14866" width="12.5703125" style="2" customWidth="1"/>
    <col min="14867" max="14867" width="18" style="2" customWidth="1"/>
    <col min="14868" max="14868" width="11.5703125" style="2" customWidth="1"/>
    <col min="14869" max="14869" width="15" style="2" customWidth="1"/>
    <col min="14870" max="14870" width="14.28515625" style="2" customWidth="1"/>
    <col min="14871" max="14871" width="13.42578125" style="2" customWidth="1"/>
    <col min="14872" max="14872" width="14.5703125" style="2" customWidth="1"/>
    <col min="14873" max="15100" width="9.140625" style="2"/>
    <col min="15101" max="15101" width="2.7109375" style="2" customWidth="1"/>
    <col min="15102" max="15102" width="30.42578125" style="2" customWidth="1"/>
    <col min="15103" max="15103" width="21.5703125" style="2" customWidth="1"/>
    <col min="15104" max="15104" width="9.7109375" style="2" customWidth="1"/>
    <col min="15105" max="15105" width="9.42578125" style="2" customWidth="1"/>
    <col min="15106" max="15106" width="7.42578125" style="2" customWidth="1"/>
    <col min="15107" max="15107" width="9.85546875" style="2" customWidth="1"/>
    <col min="15108" max="15108" width="10.140625" style="2" customWidth="1"/>
    <col min="15109" max="15109" width="11.7109375" style="2" customWidth="1"/>
    <col min="15110" max="15110" width="6.28515625" style="2" customWidth="1"/>
    <col min="15111" max="15111" width="10" style="2" customWidth="1"/>
    <col min="15112" max="15112" width="4.42578125" style="2" customWidth="1"/>
    <col min="15113" max="15113" width="6.7109375" style="2" customWidth="1"/>
    <col min="15114" max="15114" width="5.5703125" style="2" customWidth="1"/>
    <col min="15115" max="15115" width="10" style="2" customWidth="1"/>
    <col min="15116" max="15116" width="7" style="2" customWidth="1"/>
    <col min="15117" max="15117" width="9.42578125" style="2" customWidth="1"/>
    <col min="15118" max="15118" width="7.28515625" style="2" customWidth="1"/>
    <col min="15119" max="15119" width="7.42578125" style="2" customWidth="1"/>
    <col min="15120" max="15120" width="9.85546875" style="2" customWidth="1"/>
    <col min="15121" max="15121" width="12.7109375" style="2" customWidth="1"/>
    <col min="15122" max="15122" width="12.5703125" style="2" customWidth="1"/>
    <col min="15123" max="15123" width="18" style="2" customWidth="1"/>
    <col min="15124" max="15124" width="11.5703125" style="2" customWidth="1"/>
    <col min="15125" max="15125" width="15" style="2" customWidth="1"/>
    <col min="15126" max="15126" width="14.28515625" style="2" customWidth="1"/>
    <col min="15127" max="15127" width="13.42578125" style="2" customWidth="1"/>
    <col min="15128" max="15128" width="14.5703125" style="2" customWidth="1"/>
    <col min="15129" max="15356" width="9.140625" style="2"/>
    <col min="15357" max="15357" width="2.7109375" style="2" customWidth="1"/>
    <col min="15358" max="15358" width="30.42578125" style="2" customWidth="1"/>
    <col min="15359" max="15359" width="21.5703125" style="2" customWidth="1"/>
    <col min="15360" max="15360" width="9.7109375" style="2" customWidth="1"/>
    <col min="15361" max="15361" width="9.42578125" style="2" customWidth="1"/>
    <col min="15362" max="15362" width="7.42578125" style="2" customWidth="1"/>
    <col min="15363" max="15363" width="9.85546875" style="2" customWidth="1"/>
    <col min="15364" max="15364" width="10.140625" style="2" customWidth="1"/>
    <col min="15365" max="15365" width="11.7109375" style="2" customWidth="1"/>
    <col min="15366" max="15366" width="6.28515625" style="2" customWidth="1"/>
    <col min="15367" max="15367" width="10" style="2" customWidth="1"/>
    <col min="15368" max="15368" width="4.42578125" style="2" customWidth="1"/>
    <col min="15369" max="15369" width="6.7109375" style="2" customWidth="1"/>
    <col min="15370" max="15370" width="5.5703125" style="2" customWidth="1"/>
    <col min="15371" max="15371" width="10" style="2" customWidth="1"/>
    <col min="15372" max="15372" width="7" style="2" customWidth="1"/>
    <col min="15373" max="15373" width="9.42578125" style="2" customWidth="1"/>
    <col min="15374" max="15374" width="7.28515625" style="2" customWidth="1"/>
    <col min="15375" max="15375" width="7.42578125" style="2" customWidth="1"/>
    <col min="15376" max="15376" width="9.85546875" style="2" customWidth="1"/>
    <col min="15377" max="15377" width="12.7109375" style="2" customWidth="1"/>
    <col min="15378" max="15378" width="12.5703125" style="2" customWidth="1"/>
    <col min="15379" max="15379" width="18" style="2" customWidth="1"/>
    <col min="15380" max="15380" width="11.5703125" style="2" customWidth="1"/>
    <col min="15381" max="15381" width="15" style="2" customWidth="1"/>
    <col min="15382" max="15382" width="14.28515625" style="2" customWidth="1"/>
    <col min="15383" max="15383" width="13.42578125" style="2" customWidth="1"/>
    <col min="15384" max="15384" width="14.5703125" style="2" customWidth="1"/>
    <col min="15385" max="15612" width="9.140625" style="2"/>
    <col min="15613" max="15613" width="2.7109375" style="2" customWidth="1"/>
    <col min="15614" max="15614" width="30.42578125" style="2" customWidth="1"/>
    <col min="15615" max="15615" width="21.5703125" style="2" customWidth="1"/>
    <col min="15616" max="15616" width="9.7109375" style="2" customWidth="1"/>
    <col min="15617" max="15617" width="9.42578125" style="2" customWidth="1"/>
    <col min="15618" max="15618" width="7.42578125" style="2" customWidth="1"/>
    <col min="15619" max="15619" width="9.85546875" style="2" customWidth="1"/>
    <col min="15620" max="15620" width="10.140625" style="2" customWidth="1"/>
    <col min="15621" max="15621" width="11.7109375" style="2" customWidth="1"/>
    <col min="15622" max="15622" width="6.28515625" style="2" customWidth="1"/>
    <col min="15623" max="15623" width="10" style="2" customWidth="1"/>
    <col min="15624" max="15624" width="4.42578125" style="2" customWidth="1"/>
    <col min="15625" max="15625" width="6.7109375" style="2" customWidth="1"/>
    <col min="15626" max="15626" width="5.5703125" style="2" customWidth="1"/>
    <col min="15627" max="15627" width="10" style="2" customWidth="1"/>
    <col min="15628" max="15628" width="7" style="2" customWidth="1"/>
    <col min="15629" max="15629" width="9.42578125" style="2" customWidth="1"/>
    <col min="15630" max="15630" width="7.28515625" style="2" customWidth="1"/>
    <col min="15631" max="15631" width="7.42578125" style="2" customWidth="1"/>
    <col min="15632" max="15632" width="9.85546875" style="2" customWidth="1"/>
    <col min="15633" max="15633" width="12.7109375" style="2" customWidth="1"/>
    <col min="15634" max="15634" width="12.5703125" style="2" customWidth="1"/>
    <col min="15635" max="15635" width="18" style="2" customWidth="1"/>
    <col min="15636" max="15636" width="11.5703125" style="2" customWidth="1"/>
    <col min="15637" max="15637" width="15" style="2" customWidth="1"/>
    <col min="15638" max="15638" width="14.28515625" style="2" customWidth="1"/>
    <col min="15639" max="15639" width="13.42578125" style="2" customWidth="1"/>
    <col min="15640" max="15640" width="14.5703125" style="2" customWidth="1"/>
    <col min="15641" max="15868" width="9.140625" style="2"/>
    <col min="15869" max="15869" width="2.7109375" style="2" customWidth="1"/>
    <col min="15870" max="15870" width="30.42578125" style="2" customWidth="1"/>
    <col min="15871" max="15871" width="21.5703125" style="2" customWidth="1"/>
    <col min="15872" max="15872" width="9.7109375" style="2" customWidth="1"/>
    <col min="15873" max="15873" width="9.42578125" style="2" customWidth="1"/>
    <col min="15874" max="15874" width="7.42578125" style="2" customWidth="1"/>
    <col min="15875" max="15875" width="9.85546875" style="2" customWidth="1"/>
    <col min="15876" max="15876" width="10.140625" style="2" customWidth="1"/>
    <col min="15877" max="15877" width="11.7109375" style="2" customWidth="1"/>
    <col min="15878" max="15878" width="6.28515625" style="2" customWidth="1"/>
    <col min="15879" max="15879" width="10" style="2" customWidth="1"/>
    <col min="15880" max="15880" width="4.42578125" style="2" customWidth="1"/>
    <col min="15881" max="15881" width="6.7109375" style="2" customWidth="1"/>
    <col min="15882" max="15882" width="5.5703125" style="2" customWidth="1"/>
    <col min="15883" max="15883" width="10" style="2" customWidth="1"/>
    <col min="15884" max="15884" width="7" style="2" customWidth="1"/>
    <col min="15885" max="15885" width="9.42578125" style="2" customWidth="1"/>
    <col min="15886" max="15886" width="7.28515625" style="2" customWidth="1"/>
    <col min="15887" max="15887" width="7.42578125" style="2" customWidth="1"/>
    <col min="15888" max="15888" width="9.85546875" style="2" customWidth="1"/>
    <col min="15889" max="15889" width="12.7109375" style="2" customWidth="1"/>
    <col min="15890" max="15890" width="12.5703125" style="2" customWidth="1"/>
    <col min="15891" max="15891" width="18" style="2" customWidth="1"/>
    <col min="15892" max="15892" width="11.5703125" style="2" customWidth="1"/>
    <col min="15893" max="15893" width="15" style="2" customWidth="1"/>
    <col min="15894" max="15894" width="14.28515625" style="2" customWidth="1"/>
    <col min="15895" max="15895" width="13.42578125" style="2" customWidth="1"/>
    <col min="15896" max="15896" width="14.5703125" style="2" customWidth="1"/>
    <col min="15897" max="16124" width="9.140625" style="2"/>
    <col min="16125" max="16125" width="2.7109375" style="2" customWidth="1"/>
    <col min="16126" max="16126" width="30.42578125" style="2" customWidth="1"/>
    <col min="16127" max="16127" width="21.5703125" style="2" customWidth="1"/>
    <col min="16128" max="16128" width="9.7109375" style="2" customWidth="1"/>
    <col min="16129" max="16129" width="9.42578125" style="2" customWidth="1"/>
    <col min="16130" max="16130" width="7.42578125" style="2" customWidth="1"/>
    <col min="16131" max="16131" width="9.85546875" style="2" customWidth="1"/>
    <col min="16132" max="16132" width="10.140625" style="2" customWidth="1"/>
    <col min="16133" max="16133" width="11.7109375" style="2" customWidth="1"/>
    <col min="16134" max="16134" width="6.28515625" style="2" customWidth="1"/>
    <col min="16135" max="16135" width="10" style="2" customWidth="1"/>
    <col min="16136" max="16136" width="4.42578125" style="2" customWidth="1"/>
    <col min="16137" max="16137" width="6.7109375" style="2" customWidth="1"/>
    <col min="16138" max="16138" width="5.5703125" style="2" customWidth="1"/>
    <col min="16139" max="16139" width="10" style="2" customWidth="1"/>
    <col min="16140" max="16140" width="7" style="2" customWidth="1"/>
    <col min="16141" max="16141" width="9.42578125" style="2" customWidth="1"/>
    <col min="16142" max="16142" width="7.28515625" style="2" customWidth="1"/>
    <col min="16143" max="16143" width="7.42578125" style="2" customWidth="1"/>
    <col min="16144" max="16144" width="9.85546875" style="2" customWidth="1"/>
    <col min="16145" max="16145" width="12.7109375" style="2" customWidth="1"/>
    <col min="16146" max="16146" width="12.5703125" style="2" customWidth="1"/>
    <col min="16147" max="16147" width="18" style="2" customWidth="1"/>
    <col min="16148" max="16148" width="11.5703125" style="2" customWidth="1"/>
    <col min="16149" max="16149" width="15" style="2" customWidth="1"/>
    <col min="16150" max="16150" width="14.28515625" style="2" customWidth="1"/>
    <col min="16151" max="16151" width="13.42578125" style="2" customWidth="1"/>
    <col min="16152" max="16152" width="14.5703125" style="2" customWidth="1"/>
    <col min="16153" max="16384" width="9.140625" style="2"/>
  </cols>
  <sheetData>
    <row r="2" spans="1:79" ht="18">
      <c r="A2" s="188"/>
      <c r="B2" s="188"/>
      <c r="C2" s="189"/>
      <c r="D2" s="188"/>
      <c r="E2" s="188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8"/>
    </row>
    <row r="3" spans="1:79" ht="33" customHeight="1">
      <c r="A3" s="10"/>
      <c r="B3" s="10"/>
      <c r="C3" s="10"/>
      <c r="D3" s="10"/>
      <c r="E3" s="10"/>
      <c r="F3" s="10"/>
      <c r="G3" s="10" t="s">
        <v>254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79" ht="48.75" customHeight="1">
      <c r="A4" s="8"/>
      <c r="B4" s="6"/>
      <c r="C4" s="322" t="s">
        <v>418</v>
      </c>
      <c r="D4" s="322"/>
      <c r="E4" s="322"/>
      <c r="F4" s="322"/>
      <c r="G4" s="322"/>
      <c r="H4" s="322"/>
      <c r="I4" s="322"/>
      <c r="J4" s="322"/>
      <c r="K4" s="322"/>
      <c r="L4" s="322"/>
      <c r="M4" s="322"/>
      <c r="N4" s="322"/>
      <c r="O4" s="322"/>
      <c r="P4" s="322"/>
      <c r="Q4" s="322"/>
      <c r="R4" s="322"/>
      <c r="S4" s="322"/>
      <c r="T4" s="322"/>
      <c r="U4" s="322"/>
      <c r="V4" s="322"/>
      <c r="W4" s="7"/>
      <c r="X4" s="8"/>
    </row>
    <row r="5" spans="1:79" ht="18">
      <c r="A5" s="8"/>
      <c r="B5" s="6"/>
      <c r="C5" s="8"/>
      <c r="D5" s="6"/>
      <c r="E5" s="9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7"/>
      <c r="X5" s="8"/>
    </row>
    <row r="6" spans="1:79" ht="18">
      <c r="A6" s="8"/>
      <c r="B6" s="6"/>
      <c r="C6" s="8"/>
      <c r="D6" s="6"/>
      <c r="E6" s="9"/>
      <c r="F6" s="6"/>
      <c r="G6" s="6"/>
      <c r="H6" s="10"/>
      <c r="I6" s="10"/>
      <c r="J6" s="10"/>
      <c r="K6" s="10"/>
      <c r="L6" s="10"/>
      <c r="M6" s="10"/>
      <c r="N6" s="10"/>
      <c r="O6" s="6"/>
      <c r="P6" s="6"/>
      <c r="Q6" s="6"/>
      <c r="R6" s="6"/>
      <c r="S6" s="6"/>
      <c r="T6" s="6"/>
      <c r="U6" s="6"/>
      <c r="V6" s="6"/>
      <c r="W6" s="7"/>
      <c r="X6" s="8"/>
    </row>
    <row r="7" spans="1:79" ht="15" customHeight="1">
      <c r="A7" s="286" t="s">
        <v>0</v>
      </c>
      <c r="B7" s="286" t="s">
        <v>1</v>
      </c>
      <c r="C7" s="289" t="s">
        <v>2</v>
      </c>
      <c r="D7" s="286" t="s">
        <v>238</v>
      </c>
      <c r="E7" s="291" t="s">
        <v>4</v>
      </c>
      <c r="F7" s="289" t="s">
        <v>5</v>
      </c>
      <c r="G7" s="292" t="s">
        <v>6</v>
      </c>
      <c r="H7" s="295" t="s">
        <v>262</v>
      </c>
      <c r="I7" s="296"/>
      <c r="J7" s="296"/>
      <c r="K7" s="296"/>
      <c r="L7" s="296"/>
      <c r="M7" s="296"/>
      <c r="N7" s="296"/>
      <c r="O7" s="296"/>
      <c r="P7" s="296"/>
      <c r="Q7" s="296"/>
      <c r="R7" s="296"/>
      <c r="S7" s="296"/>
      <c r="T7" s="296"/>
      <c r="U7" s="296"/>
      <c r="V7" s="297"/>
      <c r="W7" s="301" t="s">
        <v>8</v>
      </c>
      <c r="X7" s="304" t="s">
        <v>9</v>
      </c>
    </row>
    <row r="8" spans="1:79" ht="15" customHeight="1">
      <c r="A8" s="287"/>
      <c r="B8" s="287"/>
      <c r="C8" s="290"/>
      <c r="D8" s="287"/>
      <c r="E8" s="291"/>
      <c r="F8" s="290"/>
      <c r="G8" s="293"/>
      <c r="H8" s="304" t="s">
        <v>10</v>
      </c>
      <c r="I8" s="304" t="s">
        <v>248</v>
      </c>
      <c r="J8" s="314" t="s">
        <v>12</v>
      </c>
      <c r="K8" s="315"/>
      <c r="L8" s="318" t="s">
        <v>255</v>
      </c>
      <c r="M8" s="307" t="s">
        <v>257</v>
      </c>
      <c r="N8" s="307"/>
      <c r="O8" s="307"/>
      <c r="P8" s="307"/>
      <c r="Q8" s="307"/>
      <c r="R8" s="307"/>
      <c r="S8" s="307"/>
      <c r="T8" s="307"/>
      <c r="U8" s="307"/>
      <c r="V8" s="292" t="s">
        <v>261</v>
      </c>
      <c r="W8" s="302"/>
      <c r="X8" s="305"/>
    </row>
    <row r="9" spans="1:79" ht="36.75" customHeight="1">
      <c r="A9" s="287"/>
      <c r="B9" s="287"/>
      <c r="C9" s="289"/>
      <c r="D9" s="287"/>
      <c r="E9" s="291"/>
      <c r="F9" s="289"/>
      <c r="G9" s="293"/>
      <c r="H9" s="305"/>
      <c r="I9" s="305"/>
      <c r="J9" s="316"/>
      <c r="K9" s="317"/>
      <c r="L9" s="318"/>
      <c r="M9" s="319" t="s">
        <v>253</v>
      </c>
      <c r="N9" s="320"/>
      <c r="O9" s="319" t="s">
        <v>14</v>
      </c>
      <c r="P9" s="321"/>
      <c r="Q9" s="323" t="s">
        <v>15</v>
      </c>
      <c r="R9" s="323"/>
      <c r="S9" s="324" t="s">
        <v>252</v>
      </c>
      <c r="T9" s="325"/>
      <c r="U9" s="272" t="s">
        <v>16</v>
      </c>
      <c r="V9" s="293"/>
      <c r="W9" s="302"/>
      <c r="X9" s="305"/>
    </row>
    <row r="10" spans="1:79" ht="55.5" customHeight="1">
      <c r="A10" s="288"/>
      <c r="B10" s="288"/>
      <c r="C10" s="289"/>
      <c r="D10" s="288"/>
      <c r="E10" s="291"/>
      <c r="F10" s="289"/>
      <c r="G10" s="294"/>
      <c r="H10" s="306"/>
      <c r="I10" s="306"/>
      <c r="J10" s="267" t="s">
        <v>259</v>
      </c>
      <c r="K10" s="267" t="s">
        <v>258</v>
      </c>
      <c r="L10" s="267" t="s">
        <v>256</v>
      </c>
      <c r="M10" s="267" t="s">
        <v>260</v>
      </c>
      <c r="N10" s="267" t="s">
        <v>258</v>
      </c>
      <c r="O10" s="267" t="s">
        <v>260</v>
      </c>
      <c r="P10" s="267" t="s">
        <v>258</v>
      </c>
      <c r="Q10" s="267" t="s">
        <v>260</v>
      </c>
      <c r="R10" s="267" t="s">
        <v>258</v>
      </c>
      <c r="S10" s="267" t="s">
        <v>260</v>
      </c>
      <c r="T10" s="267" t="s">
        <v>258</v>
      </c>
      <c r="U10" s="267" t="s">
        <v>256</v>
      </c>
      <c r="V10" s="267" t="s">
        <v>256</v>
      </c>
      <c r="W10" s="303"/>
      <c r="X10" s="306"/>
    </row>
    <row r="11" spans="1:79" s="3" customFormat="1">
      <c r="A11" s="11">
        <v>1</v>
      </c>
      <c r="B11" s="11">
        <v>2</v>
      </c>
      <c r="C11" s="11">
        <v>4</v>
      </c>
      <c r="D11" s="11">
        <v>5</v>
      </c>
      <c r="E11" s="11">
        <v>6</v>
      </c>
      <c r="F11" s="11">
        <v>7</v>
      </c>
      <c r="G11" s="11">
        <v>8</v>
      </c>
      <c r="H11" s="11">
        <v>9</v>
      </c>
      <c r="I11" s="11">
        <v>10</v>
      </c>
      <c r="J11" s="11">
        <v>11</v>
      </c>
      <c r="K11" s="11">
        <v>12</v>
      </c>
      <c r="L11" s="11">
        <v>13</v>
      </c>
      <c r="M11" s="11">
        <v>14</v>
      </c>
      <c r="N11" s="11">
        <v>15</v>
      </c>
      <c r="O11" s="11">
        <v>16</v>
      </c>
      <c r="P11" s="11">
        <v>17</v>
      </c>
      <c r="Q11" s="11">
        <v>18</v>
      </c>
      <c r="R11" s="11">
        <v>19</v>
      </c>
      <c r="S11" s="11">
        <v>20</v>
      </c>
      <c r="T11" s="11">
        <v>21</v>
      </c>
      <c r="U11" s="11">
        <v>22</v>
      </c>
      <c r="V11" s="11">
        <v>23</v>
      </c>
      <c r="W11" s="11">
        <v>24</v>
      </c>
      <c r="X11" s="11">
        <v>25</v>
      </c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</row>
    <row r="12" spans="1:79" s="3" customFormat="1" ht="15.75">
      <c r="A12" s="11"/>
      <c r="B12" s="341" t="s">
        <v>168</v>
      </c>
      <c r="C12" s="341"/>
      <c r="D12" s="341"/>
      <c r="E12" s="341"/>
      <c r="F12" s="34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</row>
    <row r="13" spans="1:79" s="3" customFormat="1" ht="15.75">
      <c r="A13" s="11"/>
      <c r="B13" s="210" t="s">
        <v>169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</row>
    <row r="14" spans="1:79" s="25" customFormat="1" ht="18">
      <c r="A14" s="14"/>
      <c r="B14" s="15" t="s">
        <v>240</v>
      </c>
      <c r="C14" s="17" t="s">
        <v>21</v>
      </c>
      <c r="D14" s="18">
        <v>28.02</v>
      </c>
      <c r="E14" s="19" t="s">
        <v>237</v>
      </c>
      <c r="F14" s="17">
        <v>17697</v>
      </c>
      <c r="G14" s="18">
        <v>6.22</v>
      </c>
      <c r="H14" s="19">
        <f t="shared" ref="H14:H95" si="0">F14*G14</f>
        <v>110075.34</v>
      </c>
      <c r="I14" s="19">
        <f>H14*3.42</f>
        <v>376457.66279999999</v>
      </c>
      <c r="J14" s="19">
        <v>25</v>
      </c>
      <c r="K14" s="19">
        <f>I14*25%</f>
        <v>94114.415699999998</v>
      </c>
      <c r="L14" s="19">
        <f>I14+K14</f>
        <v>470572.0785</v>
      </c>
      <c r="M14" s="19"/>
      <c r="N14" s="20"/>
      <c r="O14" s="19"/>
      <c r="P14" s="20"/>
      <c r="Q14" s="21"/>
      <c r="R14" s="21"/>
      <c r="S14" s="22"/>
      <c r="T14" s="19"/>
      <c r="U14" s="19">
        <f>(I14+K14)*10/100</f>
        <v>47057.207849999999</v>
      </c>
      <c r="V14" s="19">
        <f>K14+N14+P14+R14+T14+U14+I14</f>
        <v>517629.28634999995</v>
      </c>
      <c r="W14" s="23">
        <v>0.5</v>
      </c>
      <c r="X14" s="20">
        <f t="shared" ref="X14:X95" si="1">V14*W14</f>
        <v>258814.64317499998</v>
      </c>
      <c r="Y14" s="313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</row>
    <row r="15" spans="1:79" s="25" customFormat="1" ht="18">
      <c r="A15" s="14"/>
      <c r="B15" s="15" t="s">
        <v>240</v>
      </c>
      <c r="C15" s="17" t="s">
        <v>21</v>
      </c>
      <c r="D15" s="18">
        <v>28.02</v>
      </c>
      <c r="E15" s="19" t="s">
        <v>237</v>
      </c>
      <c r="F15" s="17">
        <v>17697</v>
      </c>
      <c r="G15" s="18">
        <v>6.22</v>
      </c>
      <c r="H15" s="19">
        <f t="shared" ref="H15" si="2">F15*G15</f>
        <v>110075.34</v>
      </c>
      <c r="I15" s="19">
        <f t="shared" ref="I15:I19" si="3">H15*3.42</f>
        <v>376457.66279999999</v>
      </c>
      <c r="J15" s="19">
        <v>25</v>
      </c>
      <c r="K15" s="19">
        <f>I15*25%</f>
        <v>94114.415699999998</v>
      </c>
      <c r="L15" s="19">
        <f t="shared" ref="L15:L27" si="4">I15+K15</f>
        <v>470572.0785</v>
      </c>
      <c r="M15" s="19"/>
      <c r="N15" s="20"/>
      <c r="O15" s="19"/>
      <c r="P15" s="20"/>
      <c r="Q15" s="21"/>
      <c r="R15" s="21"/>
      <c r="S15" s="22"/>
      <c r="T15" s="19"/>
      <c r="U15" s="19">
        <f t="shared" ref="U15:U19" si="5">(I15+K15)*10/100</f>
        <v>47057.207849999999</v>
      </c>
      <c r="V15" s="19">
        <f>K15+N15+P15+R15+T15+U15+I15</f>
        <v>517629.28634999995</v>
      </c>
      <c r="W15" s="23">
        <v>0.5</v>
      </c>
      <c r="X15" s="20">
        <f t="shared" ref="X15" si="6">V15*W15</f>
        <v>258814.64317499998</v>
      </c>
      <c r="Y15" s="313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</row>
    <row r="16" spans="1:79" s="27" customFormat="1" ht="36">
      <c r="A16" s="11"/>
      <c r="B16" s="208" t="s">
        <v>241</v>
      </c>
      <c r="C16" s="17" t="s">
        <v>23</v>
      </c>
      <c r="D16" s="18">
        <v>5.05</v>
      </c>
      <c r="E16" s="19" t="s">
        <v>237</v>
      </c>
      <c r="F16" s="17">
        <v>17697</v>
      </c>
      <c r="G16" s="17">
        <v>5.01</v>
      </c>
      <c r="H16" s="19">
        <f t="shared" si="0"/>
        <v>88661.97</v>
      </c>
      <c r="I16" s="19">
        <f t="shared" si="3"/>
        <v>303223.9374</v>
      </c>
      <c r="J16" s="19">
        <v>25</v>
      </c>
      <c r="K16" s="19">
        <f t="shared" ref="K16:K95" si="7">I16*25%</f>
        <v>75805.984349999999</v>
      </c>
      <c r="L16" s="19">
        <f t="shared" si="4"/>
        <v>379029.92174999998</v>
      </c>
      <c r="M16" s="19"/>
      <c r="N16" s="20"/>
      <c r="O16" s="19"/>
      <c r="P16" s="20"/>
      <c r="Q16" s="21"/>
      <c r="R16" s="21"/>
      <c r="S16" s="22"/>
      <c r="T16" s="19"/>
      <c r="U16" s="19">
        <f t="shared" si="5"/>
        <v>37902.992174999999</v>
      </c>
      <c r="V16" s="19">
        <f t="shared" ref="V16:V95" si="8">K16+N16+P16+R16+T16+U16+I16</f>
        <v>416932.913925</v>
      </c>
      <c r="W16" s="23">
        <v>0.25</v>
      </c>
      <c r="X16" s="20">
        <f t="shared" si="1"/>
        <v>104233.22848125</v>
      </c>
      <c r="Y16" s="313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</row>
    <row r="17" spans="1:79" s="27" customFormat="1" ht="36">
      <c r="A17" s="11"/>
      <c r="B17" s="208" t="s">
        <v>167</v>
      </c>
      <c r="C17" s="17" t="s">
        <v>23</v>
      </c>
      <c r="D17" s="18">
        <v>5.05</v>
      </c>
      <c r="E17" s="19" t="s">
        <v>237</v>
      </c>
      <c r="F17" s="17">
        <v>17697</v>
      </c>
      <c r="G17" s="17">
        <v>5.01</v>
      </c>
      <c r="H17" s="19">
        <f t="shared" ref="H17:H18" si="9">F17*G17</f>
        <v>88661.97</v>
      </c>
      <c r="I17" s="19">
        <f t="shared" si="3"/>
        <v>303223.9374</v>
      </c>
      <c r="J17" s="19">
        <v>25</v>
      </c>
      <c r="K17" s="19">
        <f t="shared" ref="K17:K18" si="10">I17*25%</f>
        <v>75805.984349999999</v>
      </c>
      <c r="L17" s="19">
        <f t="shared" si="4"/>
        <v>379029.92174999998</v>
      </c>
      <c r="M17" s="19"/>
      <c r="N17" s="20"/>
      <c r="O17" s="19"/>
      <c r="P17" s="20"/>
      <c r="Q17" s="21"/>
      <c r="R17" s="21"/>
      <c r="S17" s="22"/>
      <c r="T17" s="19"/>
      <c r="U17" s="19">
        <f t="shared" si="5"/>
        <v>37902.992174999999</v>
      </c>
      <c r="V17" s="19">
        <f t="shared" ref="V17:V18" si="11">K17+N17+P17+R17+T17+U17+I17</f>
        <v>416932.913925</v>
      </c>
      <c r="W17" s="23">
        <v>0.75</v>
      </c>
      <c r="X17" s="20">
        <f t="shared" ref="X17:X18" si="12">V17*W17</f>
        <v>312699.68544375</v>
      </c>
      <c r="Y17" s="229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</row>
    <row r="18" spans="1:79" s="25" customFormat="1" ht="25.5" customHeight="1">
      <c r="A18" s="14"/>
      <c r="B18" s="28" t="s">
        <v>24</v>
      </c>
      <c r="C18" s="17" t="s">
        <v>25</v>
      </c>
      <c r="D18" s="18">
        <v>7.01</v>
      </c>
      <c r="E18" s="19" t="s">
        <v>237</v>
      </c>
      <c r="F18" s="17">
        <v>17697</v>
      </c>
      <c r="G18" s="17">
        <v>4.3499999999999996</v>
      </c>
      <c r="H18" s="19">
        <f t="shared" si="9"/>
        <v>76981.95</v>
      </c>
      <c r="I18" s="19">
        <f t="shared" si="3"/>
        <v>263278.26899999997</v>
      </c>
      <c r="J18" s="19">
        <v>25</v>
      </c>
      <c r="K18" s="19">
        <f t="shared" si="10"/>
        <v>65819.567249999993</v>
      </c>
      <c r="L18" s="19">
        <f t="shared" ref="L18" si="13">I18+K18</f>
        <v>329097.83624999993</v>
      </c>
      <c r="M18" s="19"/>
      <c r="N18" s="20"/>
      <c r="O18" s="19"/>
      <c r="P18" s="20"/>
      <c r="Q18" s="21"/>
      <c r="R18" s="21"/>
      <c r="S18" s="22"/>
      <c r="T18" s="19"/>
      <c r="U18" s="19">
        <f t="shared" ref="U18" si="14">(I18+K18)*10/100</f>
        <v>32909.783624999996</v>
      </c>
      <c r="V18" s="19">
        <f t="shared" si="11"/>
        <v>362007.61987499997</v>
      </c>
      <c r="W18" s="23">
        <v>1</v>
      </c>
      <c r="X18" s="20">
        <f t="shared" si="12"/>
        <v>362007.61987499997</v>
      </c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</row>
    <row r="19" spans="1:79" s="25" customFormat="1" ht="25.5" customHeight="1">
      <c r="A19" s="14"/>
      <c r="B19" s="28" t="s">
        <v>24</v>
      </c>
      <c r="C19" s="17" t="s">
        <v>25</v>
      </c>
      <c r="D19" s="18">
        <v>1.02</v>
      </c>
      <c r="E19" s="19" t="s">
        <v>237</v>
      </c>
      <c r="F19" s="17">
        <v>17697</v>
      </c>
      <c r="G19" s="17">
        <v>4.17</v>
      </c>
      <c r="H19" s="19">
        <f t="shared" si="0"/>
        <v>73796.490000000005</v>
      </c>
      <c r="I19" s="19">
        <f t="shared" si="3"/>
        <v>252383.9958</v>
      </c>
      <c r="J19" s="19">
        <v>25</v>
      </c>
      <c r="K19" s="19">
        <f t="shared" si="7"/>
        <v>63095.998950000001</v>
      </c>
      <c r="L19" s="19">
        <f t="shared" si="4"/>
        <v>315479.99475000001</v>
      </c>
      <c r="M19" s="19"/>
      <c r="N19" s="20"/>
      <c r="O19" s="19"/>
      <c r="P19" s="20"/>
      <c r="Q19" s="21"/>
      <c r="R19" s="21"/>
      <c r="S19" s="22"/>
      <c r="T19" s="19"/>
      <c r="U19" s="19">
        <f t="shared" si="5"/>
        <v>31547.999475000004</v>
      </c>
      <c r="V19" s="19">
        <f t="shared" si="8"/>
        <v>347027.99422500003</v>
      </c>
      <c r="W19" s="23">
        <v>1</v>
      </c>
      <c r="X19" s="20">
        <f t="shared" si="1"/>
        <v>347027.99422500003</v>
      </c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79" s="25" customFormat="1" ht="18">
      <c r="A20" s="14"/>
      <c r="B20" s="28"/>
      <c r="C20" s="17"/>
      <c r="D20" s="18"/>
      <c r="E20" s="19"/>
      <c r="F20" s="17"/>
      <c r="G20" s="17"/>
      <c r="H20" s="19"/>
      <c r="I20" s="19"/>
      <c r="J20" s="19"/>
      <c r="K20" s="19"/>
      <c r="L20" s="19"/>
      <c r="M20" s="19"/>
      <c r="N20" s="20"/>
      <c r="O20" s="19"/>
      <c r="P20" s="20"/>
      <c r="Q20" s="21"/>
      <c r="R20" s="21"/>
      <c r="S20" s="22"/>
      <c r="T20" s="19"/>
      <c r="U20" s="19"/>
      <c r="V20" s="19"/>
      <c r="W20" s="235">
        <f>SUM(W14:W19)</f>
        <v>4</v>
      </c>
      <c r="X20" s="236">
        <f>SUM(X14:X19)</f>
        <v>1643597.8143750001</v>
      </c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</row>
    <row r="21" spans="1:79" s="25" customFormat="1" ht="18">
      <c r="A21" s="14"/>
      <c r="B21" s="209" t="s">
        <v>170</v>
      </c>
      <c r="C21" s="17"/>
      <c r="D21" s="18"/>
      <c r="E21" s="19"/>
      <c r="F21" s="17"/>
      <c r="G21" s="17"/>
      <c r="H21" s="19"/>
      <c r="I21" s="19"/>
      <c r="J21" s="19"/>
      <c r="K21" s="19"/>
      <c r="L21" s="19"/>
      <c r="M21" s="19"/>
      <c r="N21" s="20"/>
      <c r="O21" s="19"/>
      <c r="P21" s="20"/>
      <c r="Q21" s="21"/>
      <c r="R21" s="21"/>
      <c r="S21" s="22"/>
      <c r="T21" s="19"/>
      <c r="U21" s="19"/>
      <c r="V21" s="19"/>
      <c r="W21" s="23"/>
      <c r="X21" s="20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79" s="25" customFormat="1" ht="24" customHeight="1">
      <c r="A22" s="36"/>
      <c r="B22" s="37" t="s">
        <v>414</v>
      </c>
      <c r="C22" s="17" t="s">
        <v>43</v>
      </c>
      <c r="D22" s="18">
        <v>14.05</v>
      </c>
      <c r="E22" s="19" t="s">
        <v>22</v>
      </c>
      <c r="F22" s="17">
        <v>17697</v>
      </c>
      <c r="G22" s="17">
        <v>4.34</v>
      </c>
      <c r="H22" s="19">
        <f t="shared" ref="H22:H27" si="15">F22*G22</f>
        <v>76804.98</v>
      </c>
      <c r="I22" s="19">
        <f>H22*2.34</f>
        <v>179723.65319999997</v>
      </c>
      <c r="J22" s="17">
        <v>25</v>
      </c>
      <c r="K22" s="19">
        <f t="shared" ref="K22:K27" si="16">I22*25%</f>
        <v>44930.913299999993</v>
      </c>
      <c r="L22" s="19">
        <f t="shared" si="4"/>
        <v>224654.56649999996</v>
      </c>
      <c r="M22" s="19"/>
      <c r="N22" s="19"/>
      <c r="O22" s="19"/>
      <c r="P22" s="19"/>
      <c r="Q22" s="19"/>
      <c r="R22" s="19"/>
      <c r="S22" s="19">
        <v>30</v>
      </c>
      <c r="T22" s="19">
        <f>S22*F22/100</f>
        <v>5309.1</v>
      </c>
      <c r="U22" s="19">
        <f t="shared" ref="U22:U27" si="17">(I22+K22)*10/100</f>
        <v>22465.456649999996</v>
      </c>
      <c r="V22" s="19">
        <f t="shared" ref="V22:V27" si="18">K22+N22+P22+R22+T22+U22+I22</f>
        <v>252429.12314999994</v>
      </c>
      <c r="W22" s="29">
        <v>1</v>
      </c>
      <c r="X22" s="20">
        <f t="shared" ref="X22:X27" si="19">V22*W22</f>
        <v>252429.12314999994</v>
      </c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79" s="25" customFormat="1" ht="24" customHeight="1">
      <c r="A23" s="38"/>
      <c r="B23" s="26" t="s">
        <v>42</v>
      </c>
      <c r="C23" s="17" t="s">
        <v>41</v>
      </c>
      <c r="D23" s="18">
        <v>10.130000000000001</v>
      </c>
      <c r="E23" s="19" t="s">
        <v>237</v>
      </c>
      <c r="F23" s="17">
        <v>17697</v>
      </c>
      <c r="G23" s="17">
        <v>3.57</v>
      </c>
      <c r="H23" s="39">
        <f t="shared" si="15"/>
        <v>63178.289999999994</v>
      </c>
      <c r="I23" s="19">
        <f t="shared" ref="I23:I27" si="20">H23*2.34</f>
        <v>147837.19859999997</v>
      </c>
      <c r="J23" s="17">
        <v>25</v>
      </c>
      <c r="K23" s="19">
        <f t="shared" si="16"/>
        <v>36959.299649999994</v>
      </c>
      <c r="L23" s="19">
        <f t="shared" si="4"/>
        <v>184796.49824999998</v>
      </c>
      <c r="M23" s="19"/>
      <c r="N23" s="19"/>
      <c r="O23" s="19"/>
      <c r="P23" s="19"/>
      <c r="Q23" s="19"/>
      <c r="R23" s="19"/>
      <c r="S23" s="19"/>
      <c r="T23" s="19"/>
      <c r="U23" s="19">
        <f t="shared" si="17"/>
        <v>18479.649824999997</v>
      </c>
      <c r="V23" s="19">
        <f t="shared" si="18"/>
        <v>203276.14807499998</v>
      </c>
      <c r="W23" s="29">
        <v>1</v>
      </c>
      <c r="X23" s="20">
        <f t="shared" si="19"/>
        <v>203276.14807499998</v>
      </c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79" s="25" customFormat="1" ht="24" customHeight="1">
      <c r="A24" s="38"/>
      <c r="B24" s="37" t="s">
        <v>415</v>
      </c>
      <c r="C24" s="17" t="s">
        <v>43</v>
      </c>
      <c r="D24" s="18">
        <v>14.05</v>
      </c>
      <c r="E24" s="19" t="s">
        <v>22</v>
      </c>
      <c r="F24" s="17">
        <v>17697</v>
      </c>
      <c r="G24" s="17">
        <v>4.34</v>
      </c>
      <c r="H24" s="19">
        <f t="shared" si="15"/>
        <v>76804.98</v>
      </c>
      <c r="I24" s="19">
        <f t="shared" si="20"/>
        <v>179723.65319999997</v>
      </c>
      <c r="J24" s="17">
        <v>25</v>
      </c>
      <c r="K24" s="19">
        <f t="shared" si="16"/>
        <v>44930.913299999993</v>
      </c>
      <c r="L24" s="19">
        <f t="shared" si="4"/>
        <v>224654.56649999996</v>
      </c>
      <c r="M24" s="19"/>
      <c r="N24" s="19"/>
      <c r="O24" s="19"/>
      <c r="P24" s="19"/>
      <c r="Q24" s="19"/>
      <c r="R24" s="19"/>
      <c r="S24" s="19"/>
      <c r="T24" s="19"/>
      <c r="U24" s="19">
        <f t="shared" si="17"/>
        <v>22465.456649999996</v>
      </c>
      <c r="V24" s="19">
        <f t="shared" si="18"/>
        <v>247120.02314999996</v>
      </c>
      <c r="W24" s="29">
        <v>0.25</v>
      </c>
      <c r="X24" s="20">
        <f t="shared" si="19"/>
        <v>61780.005787499991</v>
      </c>
      <c r="Y24" s="5"/>
      <c r="Z24" s="12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</row>
    <row r="25" spans="1:79" s="5" customFormat="1" ht="24" customHeight="1">
      <c r="A25" s="38"/>
      <c r="B25" s="37" t="s">
        <v>415</v>
      </c>
      <c r="C25" s="17" t="s">
        <v>41</v>
      </c>
      <c r="D25" s="18">
        <v>10.130000000000001</v>
      </c>
      <c r="E25" s="19" t="s">
        <v>237</v>
      </c>
      <c r="F25" s="17">
        <v>17697</v>
      </c>
      <c r="G25" s="17">
        <v>3.57</v>
      </c>
      <c r="H25" s="19">
        <f t="shared" si="15"/>
        <v>63178.289999999994</v>
      </c>
      <c r="I25" s="19">
        <f t="shared" si="20"/>
        <v>147837.19859999997</v>
      </c>
      <c r="J25" s="17">
        <v>25</v>
      </c>
      <c r="K25" s="19">
        <f t="shared" si="16"/>
        <v>36959.299649999994</v>
      </c>
      <c r="L25" s="19">
        <f t="shared" si="4"/>
        <v>184796.49824999998</v>
      </c>
      <c r="M25" s="19"/>
      <c r="N25" s="19"/>
      <c r="O25" s="19"/>
      <c r="P25" s="19"/>
      <c r="Q25" s="19"/>
      <c r="R25" s="19"/>
      <c r="S25" s="19"/>
      <c r="T25" s="19"/>
      <c r="U25" s="19">
        <f t="shared" si="17"/>
        <v>18479.649824999997</v>
      </c>
      <c r="V25" s="19">
        <f t="shared" si="18"/>
        <v>203276.14807499998</v>
      </c>
      <c r="W25" s="29">
        <v>0.25</v>
      </c>
      <c r="X25" s="20">
        <f t="shared" si="19"/>
        <v>50819.037018749994</v>
      </c>
    </row>
    <row r="26" spans="1:79" s="5" customFormat="1" ht="40.5" customHeight="1">
      <c r="A26" s="38"/>
      <c r="B26" s="26" t="s">
        <v>416</v>
      </c>
      <c r="C26" s="17" t="s">
        <v>41</v>
      </c>
      <c r="D26" s="18">
        <v>10.130000000000001</v>
      </c>
      <c r="E26" s="19" t="s">
        <v>237</v>
      </c>
      <c r="F26" s="17">
        <v>17697</v>
      </c>
      <c r="G26" s="17">
        <v>3.57</v>
      </c>
      <c r="H26" s="19">
        <f t="shared" si="15"/>
        <v>63178.289999999994</v>
      </c>
      <c r="I26" s="19">
        <f t="shared" si="20"/>
        <v>147837.19859999997</v>
      </c>
      <c r="J26" s="17">
        <v>25</v>
      </c>
      <c r="K26" s="19">
        <f t="shared" si="16"/>
        <v>36959.299649999994</v>
      </c>
      <c r="L26" s="19">
        <f t="shared" si="4"/>
        <v>184796.49824999998</v>
      </c>
      <c r="M26" s="19"/>
      <c r="N26" s="19"/>
      <c r="O26" s="19"/>
      <c r="P26" s="19"/>
      <c r="Q26" s="19"/>
      <c r="R26" s="19"/>
      <c r="S26" s="19"/>
      <c r="T26" s="19"/>
      <c r="U26" s="19">
        <f t="shared" si="17"/>
        <v>18479.649824999997</v>
      </c>
      <c r="V26" s="19">
        <f t="shared" si="18"/>
        <v>203276.14807499998</v>
      </c>
      <c r="W26" s="29">
        <v>0.5</v>
      </c>
      <c r="X26" s="40">
        <f t="shared" si="19"/>
        <v>101638.07403749999</v>
      </c>
    </row>
    <row r="27" spans="1:79" s="46" customFormat="1" ht="35.25" customHeight="1">
      <c r="A27" s="38"/>
      <c r="B27" s="282" t="s">
        <v>417</v>
      </c>
      <c r="C27" s="43" t="s">
        <v>43</v>
      </c>
      <c r="D27" s="41">
        <v>15.05</v>
      </c>
      <c r="E27" s="39" t="s">
        <v>22</v>
      </c>
      <c r="F27" s="43">
        <v>17697</v>
      </c>
      <c r="G27" s="43">
        <v>4.34</v>
      </c>
      <c r="H27" s="39">
        <f t="shared" si="15"/>
        <v>76804.98</v>
      </c>
      <c r="I27" s="19">
        <f t="shared" si="20"/>
        <v>179723.65319999997</v>
      </c>
      <c r="J27" s="43">
        <v>25</v>
      </c>
      <c r="K27" s="19">
        <f t="shared" si="16"/>
        <v>44930.913299999993</v>
      </c>
      <c r="L27" s="19">
        <f t="shared" si="4"/>
        <v>224654.56649999996</v>
      </c>
      <c r="M27" s="39"/>
      <c r="N27" s="39"/>
      <c r="O27" s="39"/>
      <c r="P27" s="39"/>
      <c r="Q27" s="39"/>
      <c r="R27" s="39"/>
      <c r="S27" s="39"/>
      <c r="T27" s="39"/>
      <c r="U27" s="19">
        <f t="shared" si="17"/>
        <v>22465.456649999996</v>
      </c>
      <c r="V27" s="19">
        <f t="shared" si="18"/>
        <v>247120.02314999996</v>
      </c>
      <c r="W27" s="45">
        <v>1</v>
      </c>
      <c r="X27" s="40">
        <f t="shared" si="19"/>
        <v>247120.02314999996</v>
      </c>
    </row>
    <row r="28" spans="1:79" s="46" customFormat="1" ht="18">
      <c r="A28" s="38"/>
      <c r="B28" s="42"/>
      <c r="C28" s="43"/>
      <c r="D28" s="41"/>
      <c r="E28" s="39"/>
      <c r="F28" s="43"/>
      <c r="G28" s="43"/>
      <c r="H28" s="39"/>
      <c r="I28" s="19"/>
      <c r="J28" s="43"/>
      <c r="K28" s="19"/>
      <c r="L28" s="39"/>
      <c r="M28" s="39"/>
      <c r="N28" s="39"/>
      <c r="O28" s="39"/>
      <c r="P28" s="39"/>
      <c r="Q28" s="39"/>
      <c r="R28" s="39"/>
      <c r="S28" s="39"/>
      <c r="T28" s="39"/>
      <c r="U28" s="19"/>
      <c r="V28" s="19"/>
      <c r="W28" s="237">
        <f>SUM(W22:W27)</f>
        <v>4</v>
      </c>
      <c r="X28" s="237">
        <f t="shared" ref="X28" si="21">SUM(X22:X27)</f>
        <v>917062.41121874982</v>
      </c>
    </row>
    <row r="29" spans="1:79" s="46" customFormat="1" ht="18">
      <c r="A29" s="38"/>
      <c r="B29" s="211" t="s">
        <v>50</v>
      </c>
      <c r="C29" s="43"/>
      <c r="D29" s="41"/>
      <c r="E29" s="39"/>
      <c r="F29" s="43"/>
      <c r="G29" s="44"/>
      <c r="H29" s="39"/>
      <c r="I29" s="19"/>
      <c r="J29" s="43"/>
      <c r="K29" s="19"/>
      <c r="L29" s="39"/>
      <c r="M29" s="39"/>
      <c r="N29" s="39"/>
      <c r="O29" s="39"/>
      <c r="P29" s="39"/>
      <c r="Q29" s="39"/>
      <c r="R29" s="39"/>
      <c r="S29" s="39"/>
      <c r="T29" s="39"/>
      <c r="U29" s="19"/>
      <c r="V29" s="19"/>
      <c r="W29" s="45"/>
      <c r="X29" s="40"/>
    </row>
    <row r="30" spans="1:79" s="25" customFormat="1" ht="27" customHeight="1">
      <c r="A30" s="36"/>
      <c r="B30" s="16" t="s">
        <v>251</v>
      </c>
      <c r="C30" s="17" t="s">
        <v>56</v>
      </c>
      <c r="D30" s="185">
        <v>14.01</v>
      </c>
      <c r="E30" s="133" t="s">
        <v>237</v>
      </c>
      <c r="F30" s="133">
        <v>17697</v>
      </c>
      <c r="G30" s="207">
        <v>4.51</v>
      </c>
      <c r="H30" s="133">
        <f t="shared" ref="H30:H49" si="22">F30*G30</f>
        <v>79813.47</v>
      </c>
      <c r="I30" s="133">
        <f>H30*1.45</f>
        <v>115729.5315</v>
      </c>
      <c r="J30" s="207"/>
      <c r="K30" s="207"/>
      <c r="L30" s="268"/>
      <c r="M30" s="207"/>
      <c r="N30" s="207"/>
      <c r="O30" s="133"/>
      <c r="P30" s="206"/>
      <c r="Q30" s="207"/>
      <c r="R30" s="207"/>
      <c r="S30" s="207"/>
      <c r="T30" s="207"/>
      <c r="U30" s="133">
        <f>I30*10%</f>
        <v>11572.953150000001</v>
      </c>
      <c r="V30" s="133">
        <f>K30+N30+P30+R30+T30+U30+I30</f>
        <v>127302.48465</v>
      </c>
      <c r="W30" s="186">
        <v>1</v>
      </c>
      <c r="X30" s="206">
        <f t="shared" ref="X30:X78" si="23">V30*W30</f>
        <v>127302.48465</v>
      </c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79" s="46" customFormat="1" ht="18">
      <c r="A31" s="36"/>
      <c r="B31" s="37" t="s">
        <v>45</v>
      </c>
      <c r="C31" s="17" t="s">
        <v>41</v>
      </c>
      <c r="D31" s="18">
        <v>41.04</v>
      </c>
      <c r="E31" s="19" t="s">
        <v>237</v>
      </c>
      <c r="F31" s="17">
        <v>17697</v>
      </c>
      <c r="G31" s="47">
        <v>3.73</v>
      </c>
      <c r="H31" s="19">
        <f t="shared" ref="H31" si="24">F31*G31</f>
        <v>66009.81</v>
      </c>
      <c r="I31" s="19">
        <f>H31*2.34</f>
        <v>154462.95539999998</v>
      </c>
      <c r="J31" s="17">
        <v>25</v>
      </c>
      <c r="K31" s="19">
        <f t="shared" ref="K31" si="25">I31*25%</f>
        <v>38615.738849999994</v>
      </c>
      <c r="L31" s="19">
        <f>I31+K31</f>
        <v>193078.69424999997</v>
      </c>
      <c r="M31" s="19"/>
      <c r="N31" s="19"/>
      <c r="O31" s="19"/>
      <c r="P31" s="19"/>
      <c r="Q31" s="19"/>
      <c r="R31" s="19"/>
      <c r="S31" s="19"/>
      <c r="T31" s="19"/>
      <c r="U31" s="19">
        <f>(I31+K31)*10/100</f>
        <v>19307.869424999997</v>
      </c>
      <c r="V31" s="19">
        <f>K31+N31+P31+R31+T31+U31+I31</f>
        <v>212386.56367499998</v>
      </c>
      <c r="W31" s="29">
        <v>1</v>
      </c>
      <c r="X31" s="20">
        <f t="shared" ref="X31" si="26">V31*W31</f>
        <v>212386.56367499998</v>
      </c>
    </row>
    <row r="32" spans="1:79" s="25" customFormat="1" ht="24" customHeight="1">
      <c r="A32" s="36"/>
      <c r="B32" s="30" t="s">
        <v>53</v>
      </c>
      <c r="C32" s="17" t="s">
        <v>54</v>
      </c>
      <c r="D32" s="17">
        <v>32.06</v>
      </c>
      <c r="E32" s="60" t="s">
        <v>237</v>
      </c>
      <c r="F32" s="19">
        <v>17697</v>
      </c>
      <c r="G32" s="59">
        <v>5.77</v>
      </c>
      <c r="H32" s="19">
        <f t="shared" si="22"/>
        <v>102111.68999999999</v>
      </c>
      <c r="I32" s="133">
        <f>H32*1.45</f>
        <v>148061.95049999998</v>
      </c>
      <c r="J32" s="59"/>
      <c r="K32" s="59"/>
      <c r="L32" s="59"/>
      <c r="M32" s="59"/>
      <c r="N32" s="59"/>
      <c r="O32" s="60"/>
      <c r="P32" s="20"/>
      <c r="Q32" s="59"/>
      <c r="R32" s="59"/>
      <c r="S32" s="59"/>
      <c r="T32" s="59"/>
      <c r="U32" s="19">
        <f t="shared" ref="U32:U45" si="27">I32*10%</f>
        <v>14806.195049999998</v>
      </c>
      <c r="V32" s="19">
        <f t="shared" ref="V32:V78" si="28">K32+N32+P32+R32+T32+U32+I32</f>
        <v>162868.14554999999</v>
      </c>
      <c r="W32" s="29">
        <v>1</v>
      </c>
      <c r="X32" s="20">
        <f t="shared" si="23"/>
        <v>162868.14554999999</v>
      </c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1:79" s="25" customFormat="1" ht="23.25" customHeight="1">
      <c r="A33" s="79"/>
      <c r="B33" s="219" t="s">
        <v>264</v>
      </c>
      <c r="C33" s="17" t="s">
        <v>51</v>
      </c>
      <c r="D33" s="17">
        <v>34</v>
      </c>
      <c r="E33" s="60" t="s">
        <v>237</v>
      </c>
      <c r="F33" s="19">
        <v>17697</v>
      </c>
      <c r="G33" s="59">
        <v>3.68</v>
      </c>
      <c r="H33" s="19">
        <f t="shared" si="22"/>
        <v>65124.960000000006</v>
      </c>
      <c r="I33" s="133">
        <f t="shared" ref="I33:I51" si="29">H33*1.45</f>
        <v>94431.19200000001</v>
      </c>
      <c r="J33" s="80"/>
      <c r="K33" s="80"/>
      <c r="L33" s="80"/>
      <c r="M33" s="80"/>
      <c r="N33" s="31"/>
      <c r="O33" s="31"/>
      <c r="P33" s="20"/>
      <c r="Q33" s="31"/>
      <c r="R33" s="31"/>
      <c r="S33" s="31"/>
      <c r="T33" s="19"/>
      <c r="U33" s="19">
        <f t="shared" si="27"/>
        <v>9443.119200000001</v>
      </c>
      <c r="V33" s="19">
        <f t="shared" si="28"/>
        <v>103874.31120000001</v>
      </c>
      <c r="W33" s="29">
        <v>1</v>
      </c>
      <c r="X33" s="20">
        <f t="shared" si="23"/>
        <v>103874.31120000001</v>
      </c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</row>
    <row r="34" spans="1:79" s="25" customFormat="1" ht="18">
      <c r="A34" s="79"/>
      <c r="B34" s="30" t="s">
        <v>55</v>
      </c>
      <c r="C34" s="17" t="s">
        <v>56</v>
      </c>
      <c r="D34" s="17">
        <v>21.02</v>
      </c>
      <c r="E34" s="60" t="s">
        <v>237</v>
      </c>
      <c r="F34" s="19">
        <v>17697</v>
      </c>
      <c r="G34" s="59">
        <v>4.71</v>
      </c>
      <c r="H34" s="19">
        <f t="shared" si="22"/>
        <v>83352.87</v>
      </c>
      <c r="I34" s="133">
        <f t="shared" si="29"/>
        <v>120861.66149999999</v>
      </c>
      <c r="J34" s="80"/>
      <c r="K34" s="80"/>
      <c r="L34" s="80"/>
      <c r="M34" s="80"/>
      <c r="N34" s="31"/>
      <c r="O34" s="31"/>
      <c r="P34" s="20"/>
      <c r="Q34" s="31"/>
      <c r="R34" s="31"/>
      <c r="S34" s="31"/>
      <c r="T34" s="19"/>
      <c r="U34" s="19">
        <f t="shared" si="27"/>
        <v>12086.166149999999</v>
      </c>
      <c r="V34" s="19">
        <f t="shared" si="28"/>
        <v>132947.82764999999</v>
      </c>
      <c r="W34" s="29">
        <v>1</v>
      </c>
      <c r="X34" s="20">
        <f t="shared" si="23"/>
        <v>132947.82764999999</v>
      </c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1:79" s="25" customFormat="1" ht="47.25" customHeight="1">
      <c r="A35" s="79"/>
      <c r="B35" s="276" t="s">
        <v>265</v>
      </c>
      <c r="C35" s="17" t="s">
        <v>51</v>
      </c>
      <c r="D35" s="17">
        <v>26.04</v>
      </c>
      <c r="E35" s="60" t="s">
        <v>237</v>
      </c>
      <c r="F35" s="19">
        <v>17697</v>
      </c>
      <c r="G35" s="59">
        <v>3.68</v>
      </c>
      <c r="H35" s="19">
        <f>F35*G35</f>
        <v>65124.960000000006</v>
      </c>
      <c r="I35" s="133">
        <f t="shared" si="29"/>
        <v>94431.19200000001</v>
      </c>
      <c r="J35" s="80"/>
      <c r="K35" s="80"/>
      <c r="L35" s="80"/>
      <c r="M35" s="80"/>
      <c r="N35" s="31"/>
      <c r="O35" s="31"/>
      <c r="P35" s="20"/>
      <c r="Q35" s="31"/>
      <c r="R35" s="31"/>
      <c r="S35" s="31"/>
      <c r="T35" s="19"/>
      <c r="U35" s="19">
        <f t="shared" si="27"/>
        <v>9443.119200000001</v>
      </c>
      <c r="V35" s="19">
        <f t="shared" si="28"/>
        <v>103874.31120000001</v>
      </c>
      <c r="W35" s="29">
        <v>1</v>
      </c>
      <c r="X35" s="20">
        <f t="shared" si="23"/>
        <v>103874.31120000001</v>
      </c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</row>
    <row r="36" spans="1:79" s="25" customFormat="1" ht="42.75" customHeight="1">
      <c r="A36" s="79"/>
      <c r="B36" s="276" t="s">
        <v>265</v>
      </c>
      <c r="C36" s="17" t="s">
        <v>51</v>
      </c>
      <c r="D36" s="17">
        <v>43.08</v>
      </c>
      <c r="E36" s="60" t="s">
        <v>237</v>
      </c>
      <c r="F36" s="19">
        <v>17697</v>
      </c>
      <c r="G36" s="59">
        <v>3.68</v>
      </c>
      <c r="H36" s="19">
        <f t="shared" si="22"/>
        <v>65124.960000000006</v>
      </c>
      <c r="I36" s="133">
        <f t="shared" si="29"/>
        <v>94431.19200000001</v>
      </c>
      <c r="J36" s="31"/>
      <c r="K36" s="31"/>
      <c r="L36" s="31"/>
      <c r="M36" s="31"/>
      <c r="N36" s="31"/>
      <c r="O36" s="31"/>
      <c r="P36" s="20"/>
      <c r="Q36" s="31"/>
      <c r="R36" s="31"/>
      <c r="S36" s="31"/>
      <c r="T36" s="19"/>
      <c r="U36" s="19">
        <f t="shared" si="27"/>
        <v>9443.119200000001</v>
      </c>
      <c r="V36" s="19">
        <f t="shared" si="28"/>
        <v>103874.31120000001</v>
      </c>
      <c r="W36" s="29">
        <v>0.75</v>
      </c>
      <c r="X36" s="20">
        <f t="shared" si="23"/>
        <v>77905.733400000012</v>
      </c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</row>
    <row r="37" spans="1:79" s="25" customFormat="1" ht="32.25" customHeight="1">
      <c r="A37" s="79"/>
      <c r="B37" s="276" t="s">
        <v>266</v>
      </c>
      <c r="C37" s="17" t="s">
        <v>51</v>
      </c>
      <c r="D37" s="17">
        <v>43.08</v>
      </c>
      <c r="E37" s="60" t="s">
        <v>237</v>
      </c>
      <c r="F37" s="19">
        <v>17697</v>
      </c>
      <c r="G37" s="59">
        <v>3.68</v>
      </c>
      <c r="H37" s="19">
        <f t="shared" si="22"/>
        <v>65124.960000000006</v>
      </c>
      <c r="I37" s="133">
        <f t="shared" si="29"/>
        <v>94431.19200000001</v>
      </c>
      <c r="J37" s="31"/>
      <c r="K37" s="31"/>
      <c r="L37" s="31"/>
      <c r="M37" s="31"/>
      <c r="N37" s="31"/>
      <c r="O37" s="31"/>
      <c r="P37" s="20"/>
      <c r="Q37" s="31"/>
      <c r="R37" s="31"/>
      <c r="S37" s="31"/>
      <c r="T37" s="19"/>
      <c r="U37" s="19">
        <f t="shared" si="27"/>
        <v>9443.119200000001</v>
      </c>
      <c r="V37" s="19">
        <f t="shared" si="28"/>
        <v>103874.31120000001</v>
      </c>
      <c r="W37" s="29">
        <v>0.25</v>
      </c>
      <c r="X37" s="20">
        <f t="shared" si="23"/>
        <v>25968.577800000003</v>
      </c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</row>
    <row r="38" spans="1:79" s="25" customFormat="1" ht="24" customHeight="1">
      <c r="A38" s="79"/>
      <c r="B38" s="30" t="s">
        <v>57</v>
      </c>
      <c r="C38" s="17" t="s">
        <v>56</v>
      </c>
      <c r="D38" s="17">
        <v>14.07</v>
      </c>
      <c r="E38" s="60">
        <v>2</v>
      </c>
      <c r="F38" s="19">
        <v>17697</v>
      </c>
      <c r="G38" s="59">
        <v>4.51</v>
      </c>
      <c r="H38" s="19">
        <f t="shared" si="22"/>
        <v>79813.47</v>
      </c>
      <c r="I38" s="133">
        <f t="shared" si="29"/>
        <v>115729.5315</v>
      </c>
      <c r="J38" s="31"/>
      <c r="K38" s="31"/>
      <c r="L38" s="31"/>
      <c r="M38" s="31"/>
      <c r="N38" s="31"/>
      <c r="O38" s="31"/>
      <c r="P38" s="20"/>
      <c r="Q38" s="31"/>
      <c r="R38" s="31"/>
      <c r="S38" s="31"/>
      <c r="T38" s="19"/>
      <c r="U38" s="19">
        <f t="shared" si="27"/>
        <v>11572.953150000001</v>
      </c>
      <c r="V38" s="19">
        <f t="shared" si="28"/>
        <v>127302.48465</v>
      </c>
      <c r="W38" s="29">
        <v>1</v>
      </c>
      <c r="X38" s="20">
        <f t="shared" si="23"/>
        <v>127302.48465</v>
      </c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</row>
    <row r="39" spans="1:79" s="89" customFormat="1" ht="24" customHeight="1">
      <c r="A39" s="81"/>
      <c r="B39" s="82" t="s">
        <v>58</v>
      </c>
      <c r="C39" s="17" t="s">
        <v>250</v>
      </c>
      <c r="D39" s="67">
        <v>2.06</v>
      </c>
      <c r="E39" s="83" t="s">
        <v>237</v>
      </c>
      <c r="F39" s="84">
        <v>17697</v>
      </c>
      <c r="G39" s="85">
        <v>3.01</v>
      </c>
      <c r="H39" s="84">
        <f t="shared" si="22"/>
        <v>53267.969999999994</v>
      </c>
      <c r="I39" s="133">
        <f t="shared" si="29"/>
        <v>77238.556499999992</v>
      </c>
      <c r="J39" s="66"/>
      <c r="K39" s="66"/>
      <c r="L39" s="66"/>
      <c r="M39" s="66"/>
      <c r="N39" s="66"/>
      <c r="O39" s="66"/>
      <c r="P39" s="86"/>
      <c r="Q39" s="66"/>
      <c r="R39" s="66"/>
      <c r="S39" s="66"/>
      <c r="T39" s="84"/>
      <c r="U39" s="19">
        <f t="shared" si="27"/>
        <v>7723.8556499999995</v>
      </c>
      <c r="V39" s="19">
        <f t="shared" si="28"/>
        <v>84962.412149999989</v>
      </c>
      <c r="W39" s="87">
        <v>0.5</v>
      </c>
      <c r="X39" s="86">
        <f t="shared" si="23"/>
        <v>42481.206074999995</v>
      </c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</row>
    <row r="40" spans="1:79" s="91" customFormat="1" ht="24" customHeight="1">
      <c r="A40" s="81"/>
      <c r="B40" s="82" t="s">
        <v>267</v>
      </c>
      <c r="C40" s="67" t="s">
        <v>51</v>
      </c>
      <c r="D40" s="67">
        <v>2.06</v>
      </c>
      <c r="E40" s="83" t="s">
        <v>237</v>
      </c>
      <c r="F40" s="84">
        <v>17697</v>
      </c>
      <c r="G40" s="90">
        <v>3.39</v>
      </c>
      <c r="H40" s="84">
        <f t="shared" si="22"/>
        <v>59992.83</v>
      </c>
      <c r="I40" s="133">
        <f t="shared" si="29"/>
        <v>86989.603499999997</v>
      </c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84"/>
      <c r="U40" s="19">
        <f t="shared" si="27"/>
        <v>8698.9603499999994</v>
      </c>
      <c r="V40" s="19">
        <f t="shared" si="28"/>
        <v>95688.563849999991</v>
      </c>
      <c r="W40" s="87">
        <v>0.5</v>
      </c>
      <c r="X40" s="86">
        <f t="shared" si="23"/>
        <v>47844.281924999996</v>
      </c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</row>
    <row r="41" spans="1:79" ht="36">
      <c r="A41" s="79"/>
      <c r="B41" s="28" t="s">
        <v>59</v>
      </c>
      <c r="C41" s="17" t="s">
        <v>56</v>
      </c>
      <c r="D41" s="17">
        <v>11.01</v>
      </c>
      <c r="E41" s="60" t="s">
        <v>237</v>
      </c>
      <c r="F41" s="19">
        <v>17697</v>
      </c>
      <c r="G41" s="78">
        <v>4.46</v>
      </c>
      <c r="H41" s="19">
        <f t="shared" si="22"/>
        <v>78928.62</v>
      </c>
      <c r="I41" s="133">
        <f t="shared" si="29"/>
        <v>114446.499</v>
      </c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19">
        <f t="shared" si="27"/>
        <v>11444.6499</v>
      </c>
      <c r="V41" s="19">
        <f t="shared" si="28"/>
        <v>125891.1489</v>
      </c>
      <c r="W41" s="29">
        <v>1</v>
      </c>
      <c r="X41" s="20">
        <f t="shared" si="23"/>
        <v>125891.1489</v>
      </c>
    </row>
    <row r="42" spans="1:79" ht="21.75" customHeight="1">
      <c r="A42" s="79"/>
      <c r="B42" s="30" t="s">
        <v>419</v>
      </c>
      <c r="C42" s="17" t="s">
        <v>56</v>
      </c>
      <c r="D42" s="17">
        <v>3.09</v>
      </c>
      <c r="E42" s="60" t="s">
        <v>237</v>
      </c>
      <c r="F42" s="19">
        <v>17697</v>
      </c>
      <c r="G42" s="92">
        <v>4.2300000000000004</v>
      </c>
      <c r="H42" s="19">
        <f t="shared" si="22"/>
        <v>74858.310000000012</v>
      </c>
      <c r="I42" s="133">
        <f t="shared" si="29"/>
        <v>108544.54950000001</v>
      </c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19">
        <f t="shared" si="27"/>
        <v>10854.454950000001</v>
      </c>
      <c r="V42" s="19">
        <f t="shared" si="28"/>
        <v>119399.00445000001</v>
      </c>
      <c r="W42" s="29">
        <v>1</v>
      </c>
      <c r="X42" s="20">
        <f t="shared" si="23"/>
        <v>119399.00445000001</v>
      </c>
    </row>
    <row r="43" spans="1:79" ht="21.75" customHeight="1">
      <c r="A43" s="79"/>
      <c r="B43" s="30" t="s">
        <v>419</v>
      </c>
      <c r="C43" s="17" t="s">
        <v>56</v>
      </c>
      <c r="D43" s="17">
        <v>3.09</v>
      </c>
      <c r="E43" s="60" t="s">
        <v>237</v>
      </c>
      <c r="F43" s="19">
        <v>17697</v>
      </c>
      <c r="G43" s="92">
        <v>4.2300000000000004</v>
      </c>
      <c r="H43" s="19">
        <f t="shared" si="22"/>
        <v>74858.310000000012</v>
      </c>
      <c r="I43" s="133">
        <f t="shared" si="29"/>
        <v>108544.54950000001</v>
      </c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19">
        <f t="shared" si="27"/>
        <v>10854.454950000001</v>
      </c>
      <c r="V43" s="19">
        <f t="shared" si="28"/>
        <v>119399.00445000001</v>
      </c>
      <c r="W43" s="29">
        <v>0.5</v>
      </c>
      <c r="X43" s="20">
        <f t="shared" si="23"/>
        <v>59699.502225000004</v>
      </c>
    </row>
    <row r="44" spans="1:79" ht="21.75" customHeight="1">
      <c r="A44" s="79"/>
      <c r="B44" s="30" t="s">
        <v>239</v>
      </c>
      <c r="C44" s="17" t="s">
        <v>250</v>
      </c>
      <c r="D44" s="17">
        <v>15.11</v>
      </c>
      <c r="E44" s="60" t="s">
        <v>237</v>
      </c>
      <c r="F44" s="19">
        <v>17697</v>
      </c>
      <c r="G44" s="92">
        <v>3.19</v>
      </c>
      <c r="H44" s="19">
        <f>F44*G44</f>
        <v>56453.43</v>
      </c>
      <c r="I44" s="133">
        <f t="shared" si="29"/>
        <v>81857.473499999993</v>
      </c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19">
        <f t="shared" si="27"/>
        <v>8185.7473499999996</v>
      </c>
      <c r="V44" s="19">
        <f t="shared" si="28"/>
        <v>90043.220849999998</v>
      </c>
      <c r="W44" s="29">
        <v>1</v>
      </c>
      <c r="X44" s="20">
        <f t="shared" si="23"/>
        <v>90043.220849999998</v>
      </c>
    </row>
    <row r="45" spans="1:79" ht="21.75" customHeight="1">
      <c r="A45" s="79"/>
      <c r="B45" s="30" t="s">
        <v>60</v>
      </c>
      <c r="C45" s="17" t="s">
        <v>250</v>
      </c>
      <c r="D45" s="17">
        <v>14.06</v>
      </c>
      <c r="E45" s="60" t="s">
        <v>237</v>
      </c>
      <c r="F45" s="19">
        <v>17697</v>
      </c>
      <c r="G45" s="92">
        <v>3.19</v>
      </c>
      <c r="H45" s="19">
        <f>F45*G45</f>
        <v>56453.43</v>
      </c>
      <c r="I45" s="133">
        <f t="shared" si="29"/>
        <v>81857.473499999993</v>
      </c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19">
        <f t="shared" si="27"/>
        <v>8185.7473499999996</v>
      </c>
      <c r="V45" s="19">
        <f t="shared" si="28"/>
        <v>90043.220849999998</v>
      </c>
      <c r="W45" s="29">
        <v>0.5</v>
      </c>
      <c r="X45" s="20">
        <f t="shared" si="23"/>
        <v>45021.610424999999</v>
      </c>
    </row>
    <row r="46" spans="1:79" ht="21.75" customHeight="1">
      <c r="A46" s="79"/>
      <c r="B46" s="30" t="s">
        <v>60</v>
      </c>
      <c r="C46" s="17" t="s">
        <v>250</v>
      </c>
      <c r="D46" s="17">
        <v>14.06</v>
      </c>
      <c r="E46" s="60" t="s">
        <v>237</v>
      </c>
      <c r="F46" s="19">
        <v>17697</v>
      </c>
      <c r="G46" s="92">
        <v>3.19</v>
      </c>
      <c r="H46" s="19">
        <f>F46*G46</f>
        <v>56453.43</v>
      </c>
      <c r="I46" s="133">
        <f t="shared" si="29"/>
        <v>81857.473499999993</v>
      </c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19">
        <f t="shared" ref="U46" si="30">I46*10%</f>
        <v>8185.7473499999996</v>
      </c>
      <c r="V46" s="19">
        <f t="shared" ref="V46" si="31">K46+N46+P46+R46+T46+U46+I46</f>
        <v>90043.220849999998</v>
      </c>
      <c r="W46" s="29">
        <v>0.5</v>
      </c>
      <c r="X46" s="20">
        <f t="shared" ref="X46" si="32">V46*W46</f>
        <v>45021.610424999999</v>
      </c>
    </row>
    <row r="47" spans="1:79" ht="21.75" customHeight="1">
      <c r="A47" s="79"/>
      <c r="B47" s="30" t="s">
        <v>61</v>
      </c>
      <c r="C47" s="17" t="s">
        <v>56</v>
      </c>
      <c r="D47" s="17">
        <v>32.11</v>
      </c>
      <c r="E47" s="60" t="s">
        <v>237</v>
      </c>
      <c r="F47" s="19">
        <v>17697</v>
      </c>
      <c r="G47" s="92">
        <v>4.83</v>
      </c>
      <c r="H47" s="19">
        <f>F47*G47</f>
        <v>85476.51</v>
      </c>
      <c r="I47" s="133">
        <f t="shared" si="29"/>
        <v>123940.93949999999</v>
      </c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19">
        <f>I47*10%</f>
        <v>12394.09395</v>
      </c>
      <c r="V47" s="19">
        <f t="shared" si="28"/>
        <v>136335.03344999999</v>
      </c>
      <c r="W47" s="29">
        <v>0.5</v>
      </c>
      <c r="X47" s="20">
        <f t="shared" si="23"/>
        <v>68167.516724999994</v>
      </c>
    </row>
    <row r="48" spans="1:79" ht="21.75" customHeight="1">
      <c r="A48" s="79"/>
      <c r="B48" s="30" t="s">
        <v>61</v>
      </c>
      <c r="C48" s="17" t="s">
        <v>56</v>
      </c>
      <c r="D48" s="17">
        <v>10.130000000000001</v>
      </c>
      <c r="E48" s="60" t="s">
        <v>237</v>
      </c>
      <c r="F48" s="19">
        <v>17697</v>
      </c>
      <c r="G48" s="92">
        <v>4.46</v>
      </c>
      <c r="H48" s="19">
        <f>F48*G48</f>
        <v>78928.62</v>
      </c>
      <c r="I48" s="133">
        <f t="shared" si="29"/>
        <v>114446.499</v>
      </c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19">
        <f>I48*10%</f>
        <v>11444.6499</v>
      </c>
      <c r="V48" s="19">
        <f t="shared" si="28"/>
        <v>125891.1489</v>
      </c>
      <c r="W48" s="29">
        <v>0.5</v>
      </c>
      <c r="X48" s="20">
        <f t="shared" ref="X48" si="33">V48*W48</f>
        <v>62945.57445</v>
      </c>
    </row>
    <row r="49" spans="1:24" ht="21.75" customHeight="1">
      <c r="A49" s="79"/>
      <c r="B49" s="30" t="s">
        <v>62</v>
      </c>
      <c r="C49" s="17" t="s">
        <v>56</v>
      </c>
      <c r="D49" s="17">
        <v>10.029999999999999</v>
      </c>
      <c r="E49" s="60" t="s">
        <v>237</v>
      </c>
      <c r="F49" s="19">
        <v>17697</v>
      </c>
      <c r="G49" s="78">
        <v>4.46</v>
      </c>
      <c r="H49" s="19">
        <f t="shared" si="22"/>
        <v>78928.62</v>
      </c>
      <c r="I49" s="133">
        <f t="shared" si="29"/>
        <v>114446.499</v>
      </c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19">
        <f>I49*10%</f>
        <v>11444.6499</v>
      </c>
      <c r="V49" s="19">
        <f t="shared" si="28"/>
        <v>125891.1489</v>
      </c>
      <c r="W49" s="29">
        <v>0.5</v>
      </c>
      <c r="X49" s="20">
        <f t="shared" si="23"/>
        <v>62945.57445</v>
      </c>
    </row>
    <row r="50" spans="1:24" ht="36">
      <c r="A50" s="79"/>
      <c r="B50" s="28" t="s">
        <v>63</v>
      </c>
      <c r="C50" s="17" t="s">
        <v>56</v>
      </c>
      <c r="D50" s="17">
        <v>10.130000000000001</v>
      </c>
      <c r="E50" s="60" t="s">
        <v>237</v>
      </c>
      <c r="F50" s="19">
        <v>17697</v>
      </c>
      <c r="G50" s="92">
        <v>4.46</v>
      </c>
      <c r="H50" s="19">
        <f>F50*G50</f>
        <v>78928.62</v>
      </c>
      <c r="I50" s="133">
        <f t="shared" si="29"/>
        <v>114446.499</v>
      </c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19">
        <f>I50*10%</f>
        <v>11444.6499</v>
      </c>
      <c r="V50" s="19">
        <f t="shared" si="28"/>
        <v>125891.1489</v>
      </c>
      <c r="W50" s="29">
        <v>0.5</v>
      </c>
      <c r="X50" s="20">
        <f t="shared" si="23"/>
        <v>62945.57445</v>
      </c>
    </row>
    <row r="51" spans="1:24" ht="18">
      <c r="A51" s="79"/>
      <c r="B51" s="30" t="s">
        <v>268</v>
      </c>
      <c r="C51" s="17" t="s">
        <v>250</v>
      </c>
      <c r="D51" s="17">
        <v>14.06</v>
      </c>
      <c r="E51" s="60" t="s">
        <v>237</v>
      </c>
      <c r="F51" s="19">
        <v>17697</v>
      </c>
      <c r="G51" s="92">
        <v>3.19</v>
      </c>
      <c r="H51" s="19">
        <f t="shared" ref="H51:H63" si="34">F51*G51</f>
        <v>56453.43</v>
      </c>
      <c r="I51" s="133">
        <f t="shared" si="29"/>
        <v>81857.473499999993</v>
      </c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19">
        <f>I51*10%</f>
        <v>8185.7473499999996</v>
      </c>
      <c r="V51" s="19">
        <f t="shared" si="28"/>
        <v>90043.220849999998</v>
      </c>
      <c r="W51" s="29">
        <v>1</v>
      </c>
      <c r="X51" s="19">
        <f t="shared" si="23"/>
        <v>90043.220849999998</v>
      </c>
    </row>
    <row r="52" spans="1:24" ht="18">
      <c r="A52" s="79"/>
      <c r="B52" s="77"/>
      <c r="C52" s="17"/>
      <c r="D52" s="17"/>
      <c r="E52" s="60"/>
      <c r="F52" s="19"/>
      <c r="G52" s="92"/>
      <c r="H52" s="19"/>
      <c r="I52" s="133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19"/>
      <c r="V52" s="19"/>
      <c r="W52" s="116">
        <f>SUM(W30:W51)</f>
        <v>16.5</v>
      </c>
      <c r="X52" s="177">
        <f>SUM(X30:X51)</f>
        <v>1996879.4859749998</v>
      </c>
    </row>
    <row r="53" spans="1:24" ht="18">
      <c r="A53" s="79"/>
      <c r="B53" s="283" t="s">
        <v>171</v>
      </c>
      <c r="C53" s="17"/>
      <c r="D53" s="17"/>
      <c r="E53" s="60"/>
      <c r="F53" s="19"/>
      <c r="G53" s="92"/>
      <c r="H53" s="19"/>
      <c r="I53" s="19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19"/>
      <c r="V53" s="19"/>
      <c r="W53" s="29"/>
      <c r="X53" s="19"/>
    </row>
    <row r="54" spans="1:24" ht="36" customHeight="1">
      <c r="A54" s="79"/>
      <c r="B54" s="276" t="s">
        <v>269</v>
      </c>
      <c r="C54" s="17" t="s">
        <v>51</v>
      </c>
      <c r="D54" s="275">
        <v>13.09</v>
      </c>
      <c r="E54" s="60" t="s">
        <v>237</v>
      </c>
      <c r="F54" s="19">
        <v>17697</v>
      </c>
      <c r="G54" s="78">
        <v>3.57</v>
      </c>
      <c r="H54" s="19">
        <f t="shared" si="34"/>
        <v>63178.289999999994</v>
      </c>
      <c r="I54" s="133">
        <f>H54*1.45</f>
        <v>91608.520499999984</v>
      </c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19">
        <f t="shared" ref="U54:U78" si="35">I54*10%</f>
        <v>9160.8520499999995</v>
      </c>
      <c r="V54" s="19">
        <f t="shared" si="28"/>
        <v>100769.37254999999</v>
      </c>
      <c r="W54" s="29">
        <v>1</v>
      </c>
      <c r="X54" s="19">
        <f t="shared" si="23"/>
        <v>100769.37254999999</v>
      </c>
    </row>
    <row r="55" spans="1:24" ht="23.25" customHeight="1">
      <c r="A55" s="79"/>
      <c r="B55" s="30" t="s">
        <v>270</v>
      </c>
      <c r="C55" s="17" t="s">
        <v>51</v>
      </c>
      <c r="D55" s="17">
        <v>20.05</v>
      </c>
      <c r="E55" s="60" t="s">
        <v>237</v>
      </c>
      <c r="F55" s="19">
        <v>17697</v>
      </c>
      <c r="G55" s="78">
        <v>3.65</v>
      </c>
      <c r="H55" s="19">
        <f t="shared" si="34"/>
        <v>64594.049999999996</v>
      </c>
      <c r="I55" s="133">
        <f t="shared" ref="I55:I78" si="36">H55*1.45</f>
        <v>93661.372499999998</v>
      </c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19">
        <f t="shared" si="35"/>
        <v>9366.1372499999998</v>
      </c>
      <c r="V55" s="19">
        <f t="shared" si="28"/>
        <v>103027.50975</v>
      </c>
      <c r="W55" s="29">
        <v>1</v>
      </c>
      <c r="X55" s="19">
        <f t="shared" si="23"/>
        <v>103027.50975</v>
      </c>
    </row>
    <row r="56" spans="1:24" ht="23.25" customHeight="1">
      <c r="A56" s="79"/>
      <c r="B56" s="30" t="s">
        <v>271</v>
      </c>
      <c r="C56" s="17" t="s">
        <v>51</v>
      </c>
      <c r="D56" s="17">
        <v>0.06</v>
      </c>
      <c r="E56" s="60" t="s">
        <v>237</v>
      </c>
      <c r="F56" s="19">
        <v>17697</v>
      </c>
      <c r="G56" s="78">
        <v>3.31</v>
      </c>
      <c r="H56" s="19">
        <f t="shared" si="34"/>
        <v>58577.07</v>
      </c>
      <c r="I56" s="133">
        <f t="shared" si="36"/>
        <v>84936.751499999998</v>
      </c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19">
        <f t="shared" si="35"/>
        <v>8493.6751500000009</v>
      </c>
      <c r="V56" s="19">
        <f t="shared" si="28"/>
        <v>93430.426649999994</v>
      </c>
      <c r="W56" s="29">
        <v>1</v>
      </c>
      <c r="X56" s="19">
        <f t="shared" si="23"/>
        <v>93430.426649999994</v>
      </c>
    </row>
    <row r="57" spans="1:24" ht="23.25" customHeight="1">
      <c r="A57" s="79"/>
      <c r="B57" s="30" t="s">
        <v>64</v>
      </c>
      <c r="C57" s="17">
        <v>5</v>
      </c>
      <c r="D57" s="30"/>
      <c r="E57" s="60"/>
      <c r="F57" s="19">
        <v>17697</v>
      </c>
      <c r="G57" s="78">
        <v>2.92</v>
      </c>
      <c r="H57" s="19">
        <f t="shared" si="34"/>
        <v>51675.24</v>
      </c>
      <c r="I57" s="133">
        <f t="shared" si="36"/>
        <v>74929.097999999998</v>
      </c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19">
        <f t="shared" si="35"/>
        <v>7492.9098000000004</v>
      </c>
      <c r="V57" s="19">
        <f t="shared" si="28"/>
        <v>82422.007799999992</v>
      </c>
      <c r="W57" s="29">
        <v>1</v>
      </c>
      <c r="X57" s="19">
        <f t="shared" si="23"/>
        <v>82422.007799999992</v>
      </c>
    </row>
    <row r="58" spans="1:24" ht="23.25" customHeight="1">
      <c r="A58" s="79"/>
      <c r="B58" s="31" t="s">
        <v>65</v>
      </c>
      <c r="C58" s="17">
        <v>4</v>
      </c>
      <c r="D58" s="31" t="s">
        <v>123</v>
      </c>
      <c r="E58" s="60"/>
      <c r="F58" s="19">
        <v>17697</v>
      </c>
      <c r="G58" s="78">
        <v>2.89</v>
      </c>
      <c r="H58" s="19">
        <f t="shared" si="34"/>
        <v>51144.33</v>
      </c>
      <c r="I58" s="133">
        <f t="shared" si="36"/>
        <v>74159.2785</v>
      </c>
      <c r="J58" s="31"/>
      <c r="K58" s="31"/>
      <c r="L58" s="31"/>
      <c r="M58" s="31"/>
      <c r="N58" s="31"/>
      <c r="O58" s="31"/>
      <c r="P58" s="20"/>
      <c r="Q58" s="31"/>
      <c r="R58" s="31"/>
      <c r="S58" s="31">
        <v>35</v>
      </c>
      <c r="T58" s="19">
        <f t="shared" ref="T58:T64" si="37">S58*F58/100</f>
        <v>6193.95</v>
      </c>
      <c r="U58" s="19">
        <f t="shared" si="35"/>
        <v>7415.92785</v>
      </c>
      <c r="V58" s="19">
        <f t="shared" si="28"/>
        <v>87769.156350000005</v>
      </c>
      <c r="W58" s="29">
        <v>1</v>
      </c>
      <c r="X58" s="19">
        <f t="shared" si="23"/>
        <v>87769.156350000005</v>
      </c>
    </row>
    <row r="59" spans="1:24" ht="23.25" customHeight="1">
      <c r="A59" s="79"/>
      <c r="B59" s="31" t="s">
        <v>65</v>
      </c>
      <c r="C59" s="17">
        <v>5</v>
      </c>
      <c r="D59" s="31" t="s">
        <v>123</v>
      </c>
      <c r="E59" s="60"/>
      <c r="F59" s="19">
        <v>17697</v>
      </c>
      <c r="G59" s="78">
        <v>2.92</v>
      </c>
      <c r="H59" s="19">
        <f t="shared" si="34"/>
        <v>51675.24</v>
      </c>
      <c r="I59" s="133">
        <f t="shared" si="36"/>
        <v>74929.097999999998</v>
      </c>
      <c r="J59" s="31"/>
      <c r="K59" s="31"/>
      <c r="L59" s="31"/>
      <c r="M59" s="31"/>
      <c r="N59" s="31"/>
      <c r="O59" s="31"/>
      <c r="P59" s="20"/>
      <c r="Q59" s="31"/>
      <c r="R59" s="31"/>
      <c r="S59" s="31">
        <v>35</v>
      </c>
      <c r="T59" s="19">
        <f t="shared" si="37"/>
        <v>6193.95</v>
      </c>
      <c r="U59" s="19">
        <f t="shared" si="35"/>
        <v>7492.9098000000004</v>
      </c>
      <c r="V59" s="19">
        <f t="shared" si="28"/>
        <v>88615.957800000004</v>
      </c>
      <c r="W59" s="29">
        <v>1</v>
      </c>
      <c r="X59" s="19">
        <f t="shared" si="23"/>
        <v>88615.957800000004</v>
      </c>
    </row>
    <row r="60" spans="1:24" ht="23.25" customHeight="1">
      <c r="A60" s="79"/>
      <c r="B60" s="31" t="s">
        <v>65</v>
      </c>
      <c r="C60" s="17">
        <v>5</v>
      </c>
      <c r="D60" s="31" t="s">
        <v>123</v>
      </c>
      <c r="E60" s="60"/>
      <c r="F60" s="19">
        <v>17697</v>
      </c>
      <c r="G60" s="78">
        <v>2.92</v>
      </c>
      <c r="H60" s="19">
        <f t="shared" si="34"/>
        <v>51675.24</v>
      </c>
      <c r="I60" s="133">
        <f t="shared" si="36"/>
        <v>74929.097999999998</v>
      </c>
      <c r="J60" s="31"/>
      <c r="K60" s="31"/>
      <c r="L60" s="31"/>
      <c r="M60" s="31"/>
      <c r="N60" s="31"/>
      <c r="O60" s="31"/>
      <c r="P60" s="20"/>
      <c r="Q60" s="31"/>
      <c r="R60" s="31"/>
      <c r="S60" s="31">
        <v>35</v>
      </c>
      <c r="T60" s="19">
        <f t="shared" si="37"/>
        <v>6193.95</v>
      </c>
      <c r="U60" s="19">
        <f t="shared" si="35"/>
        <v>7492.9098000000004</v>
      </c>
      <c r="V60" s="19">
        <f t="shared" si="28"/>
        <v>88615.957800000004</v>
      </c>
      <c r="W60" s="29">
        <v>1</v>
      </c>
      <c r="X60" s="19">
        <f t="shared" si="23"/>
        <v>88615.957800000004</v>
      </c>
    </row>
    <row r="61" spans="1:24" ht="23.25" customHeight="1">
      <c r="A61" s="79"/>
      <c r="B61" s="31" t="s">
        <v>65</v>
      </c>
      <c r="C61" s="17">
        <v>4</v>
      </c>
      <c r="D61" s="31"/>
      <c r="E61" s="60"/>
      <c r="F61" s="19">
        <v>17697</v>
      </c>
      <c r="G61" s="92">
        <v>2.89</v>
      </c>
      <c r="H61" s="19">
        <f t="shared" si="34"/>
        <v>51144.33</v>
      </c>
      <c r="I61" s="133">
        <f t="shared" si="36"/>
        <v>74159.2785</v>
      </c>
      <c r="J61" s="31"/>
      <c r="K61" s="31"/>
      <c r="L61" s="31"/>
      <c r="M61" s="31"/>
      <c r="N61" s="31"/>
      <c r="O61" s="31"/>
      <c r="P61" s="20"/>
      <c r="Q61" s="31"/>
      <c r="R61" s="31"/>
      <c r="S61" s="31"/>
      <c r="T61" s="19"/>
      <c r="U61" s="19">
        <f t="shared" si="35"/>
        <v>7415.92785</v>
      </c>
      <c r="V61" s="19">
        <f t="shared" si="28"/>
        <v>81575.206349999993</v>
      </c>
      <c r="W61" s="29">
        <v>1</v>
      </c>
      <c r="X61" s="19">
        <f t="shared" si="23"/>
        <v>81575.206349999993</v>
      </c>
    </row>
    <row r="62" spans="1:24" ht="23.25" customHeight="1">
      <c r="A62" s="79"/>
      <c r="B62" s="31" t="s">
        <v>65</v>
      </c>
      <c r="C62" s="17">
        <v>5</v>
      </c>
      <c r="D62" s="31"/>
      <c r="E62" s="60"/>
      <c r="F62" s="19">
        <v>17697</v>
      </c>
      <c r="G62" s="92">
        <v>2.92</v>
      </c>
      <c r="H62" s="19">
        <f t="shared" si="34"/>
        <v>51675.24</v>
      </c>
      <c r="I62" s="133">
        <f t="shared" si="36"/>
        <v>74929.097999999998</v>
      </c>
      <c r="J62" s="31"/>
      <c r="K62" s="31"/>
      <c r="L62" s="31"/>
      <c r="M62" s="31"/>
      <c r="N62" s="31"/>
      <c r="O62" s="31"/>
      <c r="P62" s="20"/>
      <c r="Q62" s="31"/>
      <c r="R62" s="31"/>
      <c r="S62" s="31"/>
      <c r="T62" s="19"/>
      <c r="U62" s="19">
        <f t="shared" si="35"/>
        <v>7492.9098000000004</v>
      </c>
      <c r="V62" s="19">
        <f t="shared" si="28"/>
        <v>82422.007799999992</v>
      </c>
      <c r="W62" s="29">
        <v>1</v>
      </c>
      <c r="X62" s="19">
        <f t="shared" si="23"/>
        <v>82422.007799999992</v>
      </c>
    </row>
    <row r="63" spans="1:24" ht="23.25" customHeight="1">
      <c r="A63" s="79"/>
      <c r="B63" s="31" t="s">
        <v>66</v>
      </c>
      <c r="C63" s="17">
        <v>4</v>
      </c>
      <c r="D63" s="31" t="s">
        <v>127</v>
      </c>
      <c r="E63" s="60"/>
      <c r="F63" s="19">
        <v>17697</v>
      </c>
      <c r="G63" s="92">
        <v>2.89</v>
      </c>
      <c r="H63" s="19">
        <f t="shared" si="34"/>
        <v>51144.33</v>
      </c>
      <c r="I63" s="133">
        <f t="shared" si="36"/>
        <v>74159.2785</v>
      </c>
      <c r="J63" s="31"/>
      <c r="K63" s="31"/>
      <c r="L63" s="31"/>
      <c r="M63" s="31"/>
      <c r="N63" s="31"/>
      <c r="O63" s="31">
        <v>30</v>
      </c>
      <c r="P63" s="20">
        <f t="shared" ref="P63:P66" si="38">O63*F63/100</f>
        <v>5309.1</v>
      </c>
      <c r="Q63" s="31"/>
      <c r="R63" s="31"/>
      <c r="S63" s="31">
        <v>20</v>
      </c>
      <c r="T63" s="19">
        <f t="shared" si="37"/>
        <v>3539.4</v>
      </c>
      <c r="U63" s="19">
        <f t="shared" si="35"/>
        <v>7415.92785</v>
      </c>
      <c r="V63" s="19">
        <f t="shared" si="28"/>
        <v>90423.706349999993</v>
      </c>
      <c r="W63" s="29">
        <v>1</v>
      </c>
      <c r="X63" s="19">
        <f t="shared" si="23"/>
        <v>90423.706349999993</v>
      </c>
    </row>
    <row r="64" spans="1:24" ht="23.25" customHeight="1">
      <c r="A64" s="79"/>
      <c r="B64" s="30" t="s">
        <v>65</v>
      </c>
      <c r="C64" s="17">
        <v>5</v>
      </c>
      <c r="D64" s="31" t="s">
        <v>263</v>
      </c>
      <c r="E64" s="60"/>
      <c r="F64" s="19">
        <v>17697</v>
      </c>
      <c r="G64" s="92">
        <v>2.92</v>
      </c>
      <c r="H64" s="19">
        <f>F64*G64</f>
        <v>51675.24</v>
      </c>
      <c r="I64" s="133">
        <f t="shared" si="36"/>
        <v>74929.097999999998</v>
      </c>
      <c r="J64" s="31"/>
      <c r="K64" s="31"/>
      <c r="L64" s="31"/>
      <c r="M64" s="31"/>
      <c r="N64" s="31"/>
      <c r="O64" s="31"/>
      <c r="P64" s="20"/>
      <c r="Q64" s="31"/>
      <c r="R64" s="31"/>
      <c r="S64" s="31">
        <v>35</v>
      </c>
      <c r="T64" s="19">
        <f t="shared" si="37"/>
        <v>6193.95</v>
      </c>
      <c r="U64" s="19">
        <f t="shared" si="35"/>
        <v>7492.9098000000004</v>
      </c>
      <c r="V64" s="19">
        <f t="shared" si="28"/>
        <v>88615.957800000004</v>
      </c>
      <c r="W64" s="29">
        <v>1</v>
      </c>
      <c r="X64" s="19">
        <f t="shared" si="23"/>
        <v>88615.957800000004</v>
      </c>
    </row>
    <row r="65" spans="1:24" ht="23.25" customHeight="1">
      <c r="A65" s="79"/>
      <c r="B65" s="28" t="s">
        <v>68</v>
      </c>
      <c r="C65" s="17">
        <v>2</v>
      </c>
      <c r="D65" s="30"/>
      <c r="E65" s="60"/>
      <c r="F65" s="19">
        <v>17697</v>
      </c>
      <c r="G65" s="92">
        <v>2.81</v>
      </c>
      <c r="H65" s="19">
        <f t="shared" ref="H65:H75" si="39">F65*G65</f>
        <v>49728.57</v>
      </c>
      <c r="I65" s="133">
        <f t="shared" si="36"/>
        <v>72106.426500000001</v>
      </c>
      <c r="J65" s="31"/>
      <c r="K65" s="31"/>
      <c r="L65" s="31"/>
      <c r="M65" s="31"/>
      <c r="N65" s="31"/>
      <c r="O65" s="31">
        <v>30</v>
      </c>
      <c r="P65" s="20">
        <f t="shared" si="38"/>
        <v>5309.1</v>
      </c>
      <c r="Q65" s="31"/>
      <c r="R65" s="31"/>
      <c r="S65" s="31"/>
      <c r="T65" s="31"/>
      <c r="U65" s="19">
        <f t="shared" si="35"/>
        <v>7210.6426500000007</v>
      </c>
      <c r="V65" s="19">
        <f t="shared" si="28"/>
        <v>84626.169150000002</v>
      </c>
      <c r="W65" s="29">
        <v>1</v>
      </c>
      <c r="X65" s="19">
        <f t="shared" si="23"/>
        <v>84626.169150000002</v>
      </c>
    </row>
    <row r="66" spans="1:24" ht="23.25" customHeight="1">
      <c r="A66" s="79"/>
      <c r="B66" s="28" t="s">
        <v>68</v>
      </c>
      <c r="C66" s="17">
        <v>2</v>
      </c>
      <c r="D66" s="31"/>
      <c r="E66" s="60"/>
      <c r="F66" s="19">
        <v>17697</v>
      </c>
      <c r="G66" s="92">
        <v>2.81</v>
      </c>
      <c r="H66" s="19">
        <f t="shared" si="39"/>
        <v>49728.57</v>
      </c>
      <c r="I66" s="133">
        <f t="shared" si="36"/>
        <v>72106.426500000001</v>
      </c>
      <c r="J66" s="31"/>
      <c r="K66" s="31"/>
      <c r="L66" s="31"/>
      <c r="M66" s="31"/>
      <c r="N66" s="31"/>
      <c r="O66" s="31">
        <v>30</v>
      </c>
      <c r="P66" s="20">
        <f t="shared" si="38"/>
        <v>5309.1</v>
      </c>
      <c r="Q66" s="31"/>
      <c r="R66" s="31"/>
      <c r="S66" s="31"/>
      <c r="T66" s="31"/>
      <c r="U66" s="19">
        <f t="shared" si="35"/>
        <v>7210.6426500000007</v>
      </c>
      <c r="V66" s="19">
        <f t="shared" si="28"/>
        <v>84626.169150000002</v>
      </c>
      <c r="W66" s="29">
        <v>1</v>
      </c>
      <c r="X66" s="19">
        <f t="shared" si="23"/>
        <v>84626.169150000002</v>
      </c>
    </row>
    <row r="67" spans="1:24" ht="33" customHeight="1">
      <c r="A67" s="79"/>
      <c r="B67" s="276" t="s">
        <v>272</v>
      </c>
      <c r="C67" s="17">
        <v>4</v>
      </c>
      <c r="D67" s="30"/>
      <c r="E67" s="60"/>
      <c r="F67" s="19">
        <v>17697</v>
      </c>
      <c r="G67" s="92">
        <v>2.89</v>
      </c>
      <c r="H67" s="19">
        <f t="shared" si="39"/>
        <v>51144.33</v>
      </c>
      <c r="I67" s="133">
        <f t="shared" si="36"/>
        <v>74159.2785</v>
      </c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19">
        <f t="shared" si="35"/>
        <v>7415.92785</v>
      </c>
      <c r="V67" s="19">
        <f t="shared" si="28"/>
        <v>81575.206349999993</v>
      </c>
      <c r="W67" s="29">
        <v>1</v>
      </c>
      <c r="X67" s="19">
        <f t="shared" si="23"/>
        <v>81575.206349999993</v>
      </c>
    </row>
    <row r="68" spans="1:24" ht="36.75" customHeight="1">
      <c r="A68" s="79"/>
      <c r="B68" s="276" t="s">
        <v>272</v>
      </c>
      <c r="C68" s="17">
        <v>4</v>
      </c>
      <c r="D68" s="30"/>
      <c r="E68" s="60"/>
      <c r="F68" s="19">
        <v>17697</v>
      </c>
      <c r="G68" s="92">
        <v>2.89</v>
      </c>
      <c r="H68" s="19">
        <f t="shared" si="39"/>
        <v>51144.33</v>
      </c>
      <c r="I68" s="133">
        <f t="shared" si="36"/>
        <v>74159.2785</v>
      </c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19">
        <f t="shared" si="35"/>
        <v>7415.92785</v>
      </c>
      <c r="V68" s="19">
        <f t="shared" si="28"/>
        <v>81575.206349999993</v>
      </c>
      <c r="W68" s="29">
        <v>1</v>
      </c>
      <c r="X68" s="19">
        <f t="shared" si="23"/>
        <v>81575.206349999993</v>
      </c>
    </row>
    <row r="69" spans="1:24" ht="24" customHeight="1">
      <c r="A69" s="79"/>
      <c r="B69" s="30" t="s">
        <v>273</v>
      </c>
      <c r="C69" s="17">
        <v>4</v>
      </c>
      <c r="D69" s="30"/>
      <c r="E69" s="60"/>
      <c r="F69" s="19">
        <v>17697</v>
      </c>
      <c r="G69" s="92">
        <v>2.89</v>
      </c>
      <c r="H69" s="19">
        <f t="shared" si="39"/>
        <v>51144.33</v>
      </c>
      <c r="I69" s="133">
        <f t="shared" si="36"/>
        <v>74159.2785</v>
      </c>
      <c r="J69" s="31"/>
      <c r="K69" s="31"/>
      <c r="L69" s="31"/>
      <c r="M69" s="31"/>
      <c r="N69" s="31"/>
      <c r="O69" s="31">
        <v>30</v>
      </c>
      <c r="P69" s="20">
        <f>O69*F69/100</f>
        <v>5309.1</v>
      </c>
      <c r="Q69" s="31"/>
      <c r="R69" s="31"/>
      <c r="S69" s="31"/>
      <c r="T69" s="31"/>
      <c r="U69" s="19">
        <f t="shared" si="35"/>
        <v>7415.92785</v>
      </c>
      <c r="V69" s="19">
        <f t="shared" si="28"/>
        <v>86884.306349999999</v>
      </c>
      <c r="W69" s="29">
        <v>1</v>
      </c>
      <c r="X69" s="19">
        <f t="shared" si="23"/>
        <v>86884.306349999999</v>
      </c>
    </row>
    <row r="70" spans="1:24" ht="24" customHeight="1">
      <c r="A70" s="79"/>
      <c r="B70" s="30" t="s">
        <v>70</v>
      </c>
      <c r="C70" s="17">
        <v>4</v>
      </c>
      <c r="D70" s="30"/>
      <c r="E70" s="60"/>
      <c r="F70" s="19">
        <v>17697</v>
      </c>
      <c r="G70" s="92">
        <v>2.89</v>
      </c>
      <c r="H70" s="19">
        <f t="shared" si="39"/>
        <v>51144.33</v>
      </c>
      <c r="I70" s="133">
        <f t="shared" si="36"/>
        <v>74159.2785</v>
      </c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19">
        <f t="shared" si="35"/>
        <v>7415.92785</v>
      </c>
      <c r="V70" s="19">
        <f t="shared" si="28"/>
        <v>81575.206349999993</v>
      </c>
      <c r="W70" s="29">
        <v>1</v>
      </c>
      <c r="X70" s="19">
        <f t="shared" si="23"/>
        <v>81575.206349999993</v>
      </c>
    </row>
    <row r="71" spans="1:24" ht="24" customHeight="1">
      <c r="A71" s="79"/>
      <c r="B71" s="31" t="s">
        <v>71</v>
      </c>
      <c r="C71" s="17">
        <v>2</v>
      </c>
      <c r="D71" s="31"/>
      <c r="E71" s="60"/>
      <c r="F71" s="19">
        <v>17697</v>
      </c>
      <c r="G71" s="92">
        <v>2.81</v>
      </c>
      <c r="H71" s="19">
        <f t="shared" si="39"/>
        <v>49728.57</v>
      </c>
      <c r="I71" s="133">
        <f t="shared" si="36"/>
        <v>72106.426500000001</v>
      </c>
      <c r="J71" s="31"/>
      <c r="K71" s="31"/>
      <c r="L71" s="31"/>
      <c r="M71" s="31"/>
      <c r="N71" s="31"/>
      <c r="O71" s="31"/>
      <c r="P71" s="20"/>
      <c r="Q71" s="31"/>
      <c r="R71" s="31"/>
      <c r="S71" s="31"/>
      <c r="T71" s="31"/>
      <c r="U71" s="19">
        <f t="shared" si="35"/>
        <v>7210.6426500000007</v>
      </c>
      <c r="V71" s="19">
        <f t="shared" si="28"/>
        <v>79317.069149999996</v>
      </c>
      <c r="W71" s="29">
        <v>1</v>
      </c>
      <c r="X71" s="19">
        <f t="shared" si="23"/>
        <v>79317.069149999996</v>
      </c>
    </row>
    <row r="72" spans="1:24" ht="24" customHeight="1">
      <c r="A72" s="79"/>
      <c r="B72" s="31" t="s">
        <v>71</v>
      </c>
      <c r="C72" s="17">
        <v>2</v>
      </c>
      <c r="D72" s="31"/>
      <c r="E72" s="60"/>
      <c r="F72" s="19">
        <v>17697</v>
      </c>
      <c r="G72" s="92">
        <v>2.81</v>
      </c>
      <c r="H72" s="19">
        <f t="shared" si="39"/>
        <v>49728.57</v>
      </c>
      <c r="I72" s="133">
        <f t="shared" si="36"/>
        <v>72106.426500000001</v>
      </c>
      <c r="J72" s="31"/>
      <c r="K72" s="31"/>
      <c r="L72" s="31"/>
      <c r="M72" s="31"/>
      <c r="N72" s="31"/>
      <c r="O72" s="31"/>
      <c r="P72" s="20"/>
      <c r="Q72" s="31"/>
      <c r="R72" s="31"/>
      <c r="S72" s="31"/>
      <c r="T72" s="31"/>
      <c r="U72" s="19">
        <f t="shared" si="35"/>
        <v>7210.6426500000007</v>
      </c>
      <c r="V72" s="19">
        <f t="shared" si="28"/>
        <v>79317.069149999996</v>
      </c>
      <c r="W72" s="29">
        <v>1</v>
      </c>
      <c r="X72" s="19">
        <f t="shared" si="23"/>
        <v>79317.069149999996</v>
      </c>
    </row>
    <row r="73" spans="1:24" ht="24" customHeight="1">
      <c r="A73" s="79"/>
      <c r="B73" s="31" t="s">
        <v>71</v>
      </c>
      <c r="C73" s="17">
        <v>2</v>
      </c>
      <c r="D73" s="31"/>
      <c r="E73" s="60"/>
      <c r="F73" s="19">
        <v>17697</v>
      </c>
      <c r="G73" s="92">
        <v>2.81</v>
      </c>
      <c r="H73" s="19">
        <f>F73*G73</f>
        <v>49728.57</v>
      </c>
      <c r="I73" s="133">
        <f t="shared" si="36"/>
        <v>72106.426500000001</v>
      </c>
      <c r="J73" s="31"/>
      <c r="K73" s="31"/>
      <c r="L73" s="31"/>
      <c r="M73" s="31"/>
      <c r="N73" s="31"/>
      <c r="O73" s="31"/>
      <c r="P73" s="20"/>
      <c r="Q73" s="31"/>
      <c r="R73" s="31"/>
      <c r="S73" s="31"/>
      <c r="T73" s="31"/>
      <c r="U73" s="19">
        <f t="shared" si="35"/>
        <v>7210.6426500000007</v>
      </c>
      <c r="V73" s="19">
        <f t="shared" si="28"/>
        <v>79317.069149999996</v>
      </c>
      <c r="W73" s="29">
        <v>1</v>
      </c>
      <c r="X73" s="19">
        <f t="shared" si="23"/>
        <v>79317.069149999996</v>
      </c>
    </row>
    <row r="74" spans="1:24" ht="24" customHeight="1">
      <c r="A74" s="79"/>
      <c r="B74" s="30" t="s">
        <v>72</v>
      </c>
      <c r="C74" s="17">
        <v>4</v>
      </c>
      <c r="D74" s="17"/>
      <c r="E74" s="60"/>
      <c r="F74" s="19">
        <v>17697</v>
      </c>
      <c r="G74" s="92">
        <v>2.89</v>
      </c>
      <c r="H74" s="19">
        <f t="shared" si="39"/>
        <v>51144.33</v>
      </c>
      <c r="I74" s="133">
        <f t="shared" si="36"/>
        <v>74159.2785</v>
      </c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19">
        <f t="shared" si="35"/>
        <v>7415.92785</v>
      </c>
      <c r="V74" s="19">
        <f t="shared" si="28"/>
        <v>81575.206349999993</v>
      </c>
      <c r="W74" s="29">
        <v>1</v>
      </c>
      <c r="X74" s="19">
        <f t="shared" si="23"/>
        <v>81575.206349999993</v>
      </c>
    </row>
    <row r="75" spans="1:24" ht="24" customHeight="1">
      <c r="A75" s="79"/>
      <c r="B75" s="30" t="s">
        <v>72</v>
      </c>
      <c r="C75" s="17">
        <v>4</v>
      </c>
      <c r="D75" s="17"/>
      <c r="E75" s="60"/>
      <c r="F75" s="19">
        <v>17697</v>
      </c>
      <c r="G75" s="92">
        <v>2.89</v>
      </c>
      <c r="H75" s="19">
        <f t="shared" si="39"/>
        <v>51144.33</v>
      </c>
      <c r="I75" s="133">
        <f t="shared" si="36"/>
        <v>74159.2785</v>
      </c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19">
        <f t="shared" si="35"/>
        <v>7415.92785</v>
      </c>
      <c r="V75" s="19">
        <f t="shared" si="28"/>
        <v>81575.206349999993</v>
      </c>
      <c r="W75" s="29">
        <v>1</v>
      </c>
      <c r="X75" s="19">
        <f t="shared" si="23"/>
        <v>81575.206349999993</v>
      </c>
    </row>
    <row r="76" spans="1:24" ht="24" customHeight="1">
      <c r="A76" s="79"/>
      <c r="B76" s="30" t="s">
        <v>73</v>
      </c>
      <c r="C76" s="17">
        <v>2</v>
      </c>
      <c r="D76" s="17"/>
      <c r="E76" s="60"/>
      <c r="F76" s="19">
        <v>17697</v>
      </c>
      <c r="G76" s="92">
        <v>2.81</v>
      </c>
      <c r="H76" s="19">
        <f>F76*G76</f>
        <v>49728.57</v>
      </c>
      <c r="I76" s="133">
        <f t="shared" si="36"/>
        <v>72106.426500000001</v>
      </c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19">
        <f t="shared" si="35"/>
        <v>7210.6426500000007</v>
      </c>
      <c r="V76" s="19">
        <f t="shared" si="28"/>
        <v>79317.069149999996</v>
      </c>
      <c r="W76" s="29">
        <v>1</v>
      </c>
      <c r="X76" s="19">
        <f t="shared" si="23"/>
        <v>79317.069149999996</v>
      </c>
    </row>
    <row r="77" spans="1:24" ht="24" customHeight="1">
      <c r="A77" s="79"/>
      <c r="B77" s="30" t="s">
        <v>73</v>
      </c>
      <c r="C77" s="17">
        <v>2</v>
      </c>
      <c r="D77" s="30"/>
      <c r="E77" s="60"/>
      <c r="F77" s="19">
        <v>17697</v>
      </c>
      <c r="G77" s="92">
        <v>2.81</v>
      </c>
      <c r="H77" s="19">
        <f>F77*G77</f>
        <v>49728.57</v>
      </c>
      <c r="I77" s="133">
        <f t="shared" si="36"/>
        <v>72106.426500000001</v>
      </c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19">
        <f t="shared" si="35"/>
        <v>7210.6426500000007</v>
      </c>
      <c r="V77" s="19">
        <f t="shared" si="28"/>
        <v>79317.069149999996</v>
      </c>
      <c r="W77" s="29">
        <v>1</v>
      </c>
      <c r="X77" s="19">
        <f t="shared" si="23"/>
        <v>79317.069149999996</v>
      </c>
    </row>
    <row r="78" spans="1:24" ht="60.75">
      <c r="A78" s="79"/>
      <c r="B78" s="276" t="s">
        <v>74</v>
      </c>
      <c r="C78" s="17">
        <v>4</v>
      </c>
      <c r="D78" s="30"/>
      <c r="E78" s="60"/>
      <c r="F78" s="19">
        <v>17697</v>
      </c>
      <c r="G78" s="92">
        <v>2.89</v>
      </c>
      <c r="H78" s="19">
        <f>F78*G78</f>
        <v>51144.33</v>
      </c>
      <c r="I78" s="19">
        <f t="shared" si="36"/>
        <v>74159.2785</v>
      </c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19">
        <f t="shared" si="35"/>
        <v>7415.92785</v>
      </c>
      <c r="V78" s="19">
        <f t="shared" si="28"/>
        <v>81575.206349999993</v>
      </c>
      <c r="W78" s="29">
        <v>1</v>
      </c>
      <c r="X78" s="19">
        <f t="shared" si="23"/>
        <v>81575.206349999993</v>
      </c>
    </row>
    <row r="79" spans="1:24" ht="18">
      <c r="A79" s="79"/>
      <c r="B79" s="231"/>
      <c r="C79" s="216"/>
      <c r="D79" s="232"/>
      <c r="E79" s="233"/>
      <c r="F79" s="234"/>
      <c r="G79" s="92"/>
      <c r="H79" s="19"/>
      <c r="I79" s="133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19"/>
      <c r="V79" s="19"/>
      <c r="W79" s="116">
        <f>SUM(W54:W78)</f>
        <v>25</v>
      </c>
      <c r="X79" s="177">
        <f>SUM(X54:X78)</f>
        <v>2129860.4954999997</v>
      </c>
    </row>
    <row r="80" spans="1:24" ht="18">
      <c r="A80" s="93"/>
      <c r="B80" s="342" t="s">
        <v>172</v>
      </c>
      <c r="C80" s="343"/>
      <c r="D80" s="343"/>
      <c r="E80" s="343"/>
      <c r="F80" s="344"/>
      <c r="G80" s="31"/>
      <c r="H80" s="19"/>
      <c r="I80" s="19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19"/>
      <c r="W80" s="94"/>
      <c r="X80" s="33"/>
    </row>
    <row r="81" spans="1:79" s="46" customFormat="1" ht="18">
      <c r="A81" s="38"/>
      <c r="B81" s="217" t="s">
        <v>173</v>
      </c>
      <c r="C81" s="43"/>
      <c r="D81" s="41"/>
      <c r="E81" s="39"/>
      <c r="F81" s="43"/>
      <c r="G81" s="44"/>
      <c r="H81" s="39"/>
      <c r="I81" s="19"/>
      <c r="J81" s="43"/>
      <c r="K81" s="19"/>
      <c r="L81" s="39"/>
      <c r="M81" s="39"/>
      <c r="N81" s="39"/>
      <c r="O81" s="39"/>
      <c r="P81" s="39"/>
      <c r="Q81" s="39"/>
      <c r="R81" s="39"/>
      <c r="S81" s="39"/>
      <c r="T81" s="39"/>
      <c r="U81" s="19"/>
      <c r="V81" s="19"/>
      <c r="W81" s="45"/>
      <c r="X81" s="40"/>
    </row>
    <row r="82" spans="1:79" s="25" customFormat="1" ht="18">
      <c r="A82" s="14"/>
      <c r="B82" s="28" t="s">
        <v>29</v>
      </c>
      <c r="C82" s="17" t="s">
        <v>25</v>
      </c>
      <c r="D82" s="18">
        <v>20.03</v>
      </c>
      <c r="E82" s="19" t="s">
        <v>237</v>
      </c>
      <c r="F82" s="17">
        <v>17697</v>
      </c>
      <c r="G82" s="17">
        <v>4.7</v>
      </c>
      <c r="H82" s="19">
        <f>F82*G82</f>
        <v>83175.900000000009</v>
      </c>
      <c r="I82" s="19">
        <f>H82*3.42</f>
        <v>284461.57800000004</v>
      </c>
      <c r="J82" s="19">
        <v>25</v>
      </c>
      <c r="K82" s="19">
        <f>I82*25%</f>
        <v>71115.394500000009</v>
      </c>
      <c r="L82" s="19">
        <f>I82+K82</f>
        <v>355576.97250000003</v>
      </c>
      <c r="M82" s="19"/>
      <c r="N82" s="20"/>
      <c r="O82" s="19">
        <v>60</v>
      </c>
      <c r="P82" s="20">
        <f>O82*F82/100</f>
        <v>10618.2</v>
      </c>
      <c r="Q82" s="21"/>
      <c r="R82" s="21"/>
      <c r="S82" s="22"/>
      <c r="T82" s="19"/>
      <c r="U82" s="19">
        <f>(I82+K82)*10/100</f>
        <v>35557.697250000005</v>
      </c>
      <c r="V82" s="19">
        <f>K82+N82+P82+R82+T82+U82+I82</f>
        <v>401752.86975000007</v>
      </c>
      <c r="W82" s="23">
        <v>0.5</v>
      </c>
      <c r="X82" s="20">
        <f>V82*W82</f>
        <v>200876.43487500004</v>
      </c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</row>
    <row r="83" spans="1:79" s="25" customFormat="1" ht="18">
      <c r="A83" s="14"/>
      <c r="B83" s="212"/>
      <c r="C83" s="17"/>
      <c r="D83" s="18"/>
      <c r="E83" s="19"/>
      <c r="F83" s="17"/>
      <c r="G83" s="17"/>
      <c r="H83" s="19"/>
      <c r="I83" s="19"/>
      <c r="J83" s="19"/>
      <c r="K83" s="19"/>
      <c r="L83" s="19"/>
      <c r="M83" s="19"/>
      <c r="N83" s="20"/>
      <c r="O83" s="19"/>
      <c r="P83" s="20"/>
      <c r="Q83" s="21"/>
      <c r="R83" s="21"/>
      <c r="S83" s="22"/>
      <c r="T83" s="19"/>
      <c r="U83" s="19"/>
      <c r="V83" s="19"/>
      <c r="W83" s="235">
        <f>SUM(W82)</f>
        <v>0.5</v>
      </c>
      <c r="X83" s="235">
        <f t="shared" ref="X83" si="40">SUM(X82)</f>
        <v>200876.43487500004</v>
      </c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</row>
    <row r="84" spans="1:79" s="25" customFormat="1" ht="18">
      <c r="A84" s="14"/>
      <c r="B84" s="213" t="s">
        <v>174</v>
      </c>
      <c r="C84" s="17"/>
      <c r="D84" s="18"/>
      <c r="E84" s="19"/>
      <c r="F84" s="17"/>
      <c r="G84" s="17"/>
      <c r="H84" s="19"/>
      <c r="I84" s="19"/>
      <c r="J84" s="19"/>
      <c r="K84" s="19"/>
      <c r="L84" s="19"/>
      <c r="M84" s="19"/>
      <c r="N84" s="20"/>
      <c r="O84" s="19"/>
      <c r="P84" s="20"/>
      <c r="Q84" s="21"/>
      <c r="R84" s="21"/>
      <c r="S84" s="22"/>
      <c r="T84" s="19"/>
      <c r="U84" s="19"/>
      <c r="V84" s="19"/>
      <c r="W84" s="23"/>
      <c r="X84" s="20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</row>
    <row r="85" spans="1:79" s="25" customFormat="1" ht="22.5" customHeight="1">
      <c r="A85" s="36"/>
      <c r="B85" s="212" t="s">
        <v>137</v>
      </c>
      <c r="C85" s="17">
        <v>4</v>
      </c>
      <c r="D85" s="17"/>
      <c r="E85" s="60"/>
      <c r="F85" s="19">
        <v>17697</v>
      </c>
      <c r="G85" s="59">
        <v>2.89</v>
      </c>
      <c r="H85" s="19">
        <f>F85*G85</f>
        <v>51144.33</v>
      </c>
      <c r="I85" s="19">
        <f>H85*1.45</f>
        <v>74159.2785</v>
      </c>
      <c r="J85" s="59"/>
      <c r="K85" s="59"/>
      <c r="L85" s="59"/>
      <c r="M85" s="59"/>
      <c r="N85" s="59"/>
      <c r="O85" s="60">
        <v>60</v>
      </c>
      <c r="P85" s="20">
        <f>O85*F85/100</f>
        <v>10618.2</v>
      </c>
      <c r="Q85" s="59"/>
      <c r="R85" s="59"/>
      <c r="S85" s="59"/>
      <c r="T85" s="59"/>
      <c r="U85" s="19">
        <f>I85*10%</f>
        <v>7415.92785</v>
      </c>
      <c r="V85" s="19">
        <f>K85+N85+P85+R85+T85+U85+I85</f>
        <v>92193.406350000005</v>
      </c>
      <c r="W85" s="29">
        <v>0.5</v>
      </c>
      <c r="X85" s="20">
        <f>V85*W85</f>
        <v>46096.703175000002</v>
      </c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</row>
    <row r="86" spans="1:79" s="25" customFormat="1" ht="22.5" customHeight="1">
      <c r="A86" s="36"/>
      <c r="B86" s="212"/>
      <c r="C86" s="216"/>
      <c r="D86" s="216"/>
      <c r="E86" s="233"/>
      <c r="F86" s="234"/>
      <c r="G86" s="59"/>
      <c r="H86" s="19"/>
      <c r="I86" s="19"/>
      <c r="J86" s="59"/>
      <c r="K86" s="59"/>
      <c r="L86" s="59"/>
      <c r="M86" s="59"/>
      <c r="N86" s="59"/>
      <c r="O86" s="60"/>
      <c r="P86" s="20"/>
      <c r="Q86" s="59"/>
      <c r="R86" s="59"/>
      <c r="S86" s="59"/>
      <c r="T86" s="59"/>
      <c r="U86" s="19"/>
      <c r="V86" s="19"/>
      <c r="W86" s="116">
        <f>SUM(W85)</f>
        <v>0.5</v>
      </c>
      <c r="X86" s="116">
        <f t="shared" ref="X86" si="41">SUM(X85)</f>
        <v>46096.703175000002</v>
      </c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</row>
    <row r="87" spans="1:79" s="25" customFormat="1" ht="18">
      <c r="A87" s="14"/>
      <c r="B87" s="337" t="s">
        <v>175</v>
      </c>
      <c r="C87" s="338"/>
      <c r="D87" s="338"/>
      <c r="E87" s="338"/>
      <c r="F87" s="339"/>
      <c r="G87" s="17"/>
      <c r="H87" s="19"/>
      <c r="I87" s="19"/>
      <c r="J87" s="19"/>
      <c r="K87" s="19"/>
      <c r="L87" s="19"/>
      <c r="M87" s="19"/>
      <c r="N87" s="20"/>
      <c r="O87" s="19"/>
      <c r="P87" s="20"/>
      <c r="Q87" s="21"/>
      <c r="R87" s="21"/>
      <c r="S87" s="22"/>
      <c r="T87" s="19"/>
      <c r="U87" s="19"/>
      <c r="V87" s="19"/>
      <c r="W87" s="23"/>
      <c r="X87" s="20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</row>
    <row r="88" spans="1:79" s="25" customFormat="1" ht="18">
      <c r="A88" s="14"/>
      <c r="B88" s="213" t="s">
        <v>174</v>
      </c>
      <c r="C88" s="214"/>
      <c r="D88" s="214"/>
      <c r="E88" s="214"/>
      <c r="F88" s="215"/>
      <c r="G88" s="17"/>
      <c r="H88" s="19"/>
      <c r="I88" s="19"/>
      <c r="J88" s="19"/>
      <c r="K88" s="19"/>
      <c r="L88" s="19"/>
      <c r="M88" s="19"/>
      <c r="N88" s="20"/>
      <c r="O88" s="19"/>
      <c r="P88" s="20"/>
      <c r="Q88" s="21"/>
      <c r="R88" s="21"/>
      <c r="S88" s="22"/>
      <c r="T88" s="19"/>
      <c r="U88" s="19"/>
      <c r="V88" s="19"/>
      <c r="W88" s="23"/>
      <c r="X88" s="20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</row>
    <row r="89" spans="1:79" s="25" customFormat="1" ht="18">
      <c r="A89" s="36"/>
      <c r="B89" s="77" t="s">
        <v>49</v>
      </c>
      <c r="C89" s="76">
        <v>4</v>
      </c>
      <c r="D89" s="17"/>
      <c r="E89" s="60"/>
      <c r="F89" s="19">
        <v>17697</v>
      </c>
      <c r="G89" s="59">
        <v>2.89</v>
      </c>
      <c r="H89" s="19">
        <f>F89*G89</f>
        <v>51144.33</v>
      </c>
      <c r="I89" s="19">
        <f>H89*1.45</f>
        <v>74159.2785</v>
      </c>
      <c r="J89" s="59"/>
      <c r="K89" s="59"/>
      <c r="L89" s="59"/>
      <c r="M89" s="59"/>
      <c r="N89" s="59"/>
      <c r="O89" s="60">
        <v>20</v>
      </c>
      <c r="P89" s="20">
        <f>O89*F89/100</f>
        <v>3539.4</v>
      </c>
      <c r="Q89" s="59"/>
      <c r="R89" s="59"/>
      <c r="S89" s="59"/>
      <c r="T89" s="59"/>
      <c r="U89" s="19">
        <f>I89*10%</f>
        <v>7415.92785</v>
      </c>
      <c r="V89" s="19">
        <f>K89+N89+P89+R89+T89+U89+I89</f>
        <v>85114.606350000002</v>
      </c>
      <c r="W89" s="29">
        <v>0.5</v>
      </c>
      <c r="X89" s="20">
        <f>V89*W89</f>
        <v>42557.303175000001</v>
      </c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</row>
    <row r="90" spans="1:79" s="25" customFormat="1" ht="24" customHeight="1">
      <c r="A90" s="36"/>
      <c r="B90" s="75" t="s">
        <v>274</v>
      </c>
      <c r="C90" s="76">
        <v>4</v>
      </c>
      <c r="D90" s="17"/>
      <c r="E90" s="60"/>
      <c r="F90" s="19">
        <v>17697</v>
      </c>
      <c r="G90" s="59">
        <v>2.89</v>
      </c>
      <c r="H90" s="19">
        <f>F90*G90</f>
        <v>51144.33</v>
      </c>
      <c r="I90" s="19">
        <f t="shared" ref="I90:I91" si="42">H90*1.45</f>
        <v>74159.2785</v>
      </c>
      <c r="J90" s="59"/>
      <c r="K90" s="59"/>
      <c r="L90" s="59"/>
      <c r="M90" s="59"/>
      <c r="N90" s="59"/>
      <c r="O90" s="60">
        <v>20</v>
      </c>
      <c r="P90" s="20">
        <f>O90*F90/100</f>
        <v>3539.4</v>
      </c>
      <c r="Q90" s="59"/>
      <c r="R90" s="59"/>
      <c r="S90" s="59"/>
      <c r="T90" s="59"/>
      <c r="U90" s="19">
        <f>I90*10%</f>
        <v>7415.92785</v>
      </c>
      <c r="V90" s="19">
        <f>K90+N90+P90+R90+T90+U90+I90</f>
        <v>85114.606350000002</v>
      </c>
      <c r="W90" s="29">
        <v>1</v>
      </c>
      <c r="X90" s="20">
        <f>V90*W90</f>
        <v>85114.606350000002</v>
      </c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</row>
    <row r="91" spans="1:79" s="25" customFormat="1" ht="24" customHeight="1">
      <c r="A91" s="36"/>
      <c r="B91" s="75" t="s">
        <v>275</v>
      </c>
      <c r="C91" s="76">
        <v>4</v>
      </c>
      <c r="D91" s="17"/>
      <c r="E91" s="60"/>
      <c r="F91" s="19">
        <v>17697</v>
      </c>
      <c r="G91" s="59">
        <v>2.89</v>
      </c>
      <c r="H91" s="19">
        <f>F91*G91</f>
        <v>51144.33</v>
      </c>
      <c r="I91" s="19">
        <f t="shared" si="42"/>
        <v>74159.2785</v>
      </c>
      <c r="J91" s="59"/>
      <c r="K91" s="59"/>
      <c r="L91" s="59"/>
      <c r="M91" s="59"/>
      <c r="N91" s="59"/>
      <c r="O91" s="60"/>
      <c r="P91" s="20">
        <f>O91*F91/100</f>
        <v>0</v>
      </c>
      <c r="Q91" s="59"/>
      <c r="R91" s="59"/>
      <c r="S91" s="59"/>
      <c r="T91" s="59"/>
      <c r="U91" s="19">
        <f>I91*10%</f>
        <v>7415.92785</v>
      </c>
      <c r="V91" s="19">
        <f>K91+N91+P91+R91+T91+U91+I91</f>
        <v>81575.206349999993</v>
      </c>
      <c r="W91" s="29">
        <v>1</v>
      </c>
      <c r="X91" s="20">
        <f>V91*W91</f>
        <v>81575.206349999993</v>
      </c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</row>
    <row r="92" spans="1:79" s="25" customFormat="1" ht="18">
      <c r="A92" s="36"/>
      <c r="B92" s="75"/>
      <c r="C92" s="216"/>
      <c r="D92" s="216"/>
      <c r="E92" s="233"/>
      <c r="F92" s="234"/>
      <c r="G92" s="59"/>
      <c r="H92" s="19"/>
      <c r="I92" s="19"/>
      <c r="J92" s="59"/>
      <c r="K92" s="59"/>
      <c r="L92" s="59"/>
      <c r="M92" s="59"/>
      <c r="N92" s="59"/>
      <c r="O92" s="60"/>
      <c r="P92" s="20"/>
      <c r="Q92" s="59"/>
      <c r="R92" s="59"/>
      <c r="S92" s="59"/>
      <c r="T92" s="59"/>
      <c r="U92" s="19"/>
      <c r="V92" s="19"/>
      <c r="W92" s="116">
        <f>SUM(W89:W91)</f>
        <v>2.5</v>
      </c>
      <c r="X92" s="116">
        <f t="shared" ref="X92" si="43">SUM(X89:X91)</f>
        <v>209247.11587499999</v>
      </c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</row>
    <row r="93" spans="1:79" s="25" customFormat="1" ht="18">
      <c r="A93" s="36"/>
      <c r="B93" s="345" t="s">
        <v>46</v>
      </c>
      <c r="C93" s="346"/>
      <c r="D93" s="346"/>
      <c r="E93" s="346"/>
      <c r="F93" s="347"/>
      <c r="G93" s="59"/>
      <c r="H93" s="19"/>
      <c r="I93" s="19"/>
      <c r="J93" s="59"/>
      <c r="K93" s="59"/>
      <c r="L93" s="59"/>
      <c r="M93" s="59"/>
      <c r="N93" s="59"/>
      <c r="O93" s="60"/>
      <c r="P93" s="20"/>
      <c r="Q93" s="59"/>
      <c r="R93" s="59"/>
      <c r="S93" s="59"/>
      <c r="T93" s="59"/>
      <c r="U93" s="19"/>
      <c r="V93" s="19"/>
      <c r="W93" s="29"/>
      <c r="X93" s="20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</row>
    <row r="94" spans="1:79" s="25" customFormat="1" ht="18">
      <c r="A94" s="36"/>
      <c r="B94" s="217" t="s">
        <v>173</v>
      </c>
      <c r="C94" s="216"/>
      <c r="D94" s="216"/>
      <c r="E94" s="216"/>
      <c r="F94" s="76"/>
      <c r="G94" s="59"/>
      <c r="H94" s="19"/>
      <c r="I94" s="19"/>
      <c r="J94" s="59"/>
      <c r="K94" s="59"/>
      <c r="L94" s="59"/>
      <c r="M94" s="59"/>
      <c r="N94" s="59"/>
      <c r="O94" s="60"/>
      <c r="P94" s="20"/>
      <c r="Q94" s="59"/>
      <c r="R94" s="59"/>
      <c r="S94" s="59"/>
      <c r="T94" s="59"/>
      <c r="U94" s="19"/>
      <c r="V94" s="19"/>
      <c r="W94" s="29"/>
      <c r="X94" s="20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</row>
    <row r="95" spans="1:79" s="25" customFormat="1" ht="18">
      <c r="A95" s="14"/>
      <c r="B95" s="28" t="s">
        <v>27</v>
      </c>
      <c r="C95" s="17" t="s">
        <v>25</v>
      </c>
      <c r="D95" s="18">
        <v>11.02</v>
      </c>
      <c r="E95" s="19" t="s">
        <v>237</v>
      </c>
      <c r="F95" s="17">
        <v>17697</v>
      </c>
      <c r="G95" s="17">
        <v>4.4000000000000004</v>
      </c>
      <c r="H95" s="19">
        <f t="shared" si="0"/>
        <v>77866.8</v>
      </c>
      <c r="I95" s="19">
        <f>H95*3.42</f>
        <v>266304.45600000001</v>
      </c>
      <c r="J95" s="19">
        <v>25</v>
      </c>
      <c r="K95" s="19">
        <f t="shared" si="7"/>
        <v>66576.114000000001</v>
      </c>
      <c r="L95" s="19">
        <f t="shared" ref="L95:L96" si="44">I95+K95</f>
        <v>332880.57</v>
      </c>
      <c r="M95" s="19"/>
      <c r="N95" s="20"/>
      <c r="O95" s="19">
        <v>190</v>
      </c>
      <c r="P95" s="20">
        <f t="shared" ref="P95" si="45">O95*F95/100</f>
        <v>33624.300000000003</v>
      </c>
      <c r="Q95" s="21"/>
      <c r="R95" s="21"/>
      <c r="S95" s="22"/>
      <c r="T95" s="19"/>
      <c r="U95" s="19">
        <f t="shared" ref="U95:U96" si="46">(I95+K95)*10/100</f>
        <v>33288.057000000001</v>
      </c>
      <c r="V95" s="19">
        <f t="shared" si="8"/>
        <v>399792.92700000003</v>
      </c>
      <c r="W95" s="23">
        <v>0.5</v>
      </c>
      <c r="X95" s="20">
        <f t="shared" si="1"/>
        <v>199896.46350000001</v>
      </c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</row>
    <row r="96" spans="1:79" s="25" customFormat="1" ht="18">
      <c r="A96" s="14"/>
      <c r="B96" s="28" t="s">
        <v>176</v>
      </c>
      <c r="C96" s="17" t="s">
        <v>25</v>
      </c>
      <c r="D96" s="18">
        <v>11.02</v>
      </c>
      <c r="E96" s="19" t="s">
        <v>237</v>
      </c>
      <c r="F96" s="17">
        <v>17697</v>
      </c>
      <c r="G96" s="17">
        <v>4.4000000000000004</v>
      </c>
      <c r="H96" s="19">
        <f t="shared" ref="H96" si="47">F96*G96</f>
        <v>77866.8</v>
      </c>
      <c r="I96" s="19">
        <f>H96*3.42</f>
        <v>266304.45600000001</v>
      </c>
      <c r="J96" s="19">
        <v>25</v>
      </c>
      <c r="K96" s="19">
        <f t="shared" ref="K96" si="48">I96*25%</f>
        <v>66576.114000000001</v>
      </c>
      <c r="L96" s="19">
        <f t="shared" si="44"/>
        <v>332880.57</v>
      </c>
      <c r="M96" s="19"/>
      <c r="N96" s="20"/>
      <c r="O96" s="19"/>
      <c r="P96" s="20"/>
      <c r="Q96" s="21"/>
      <c r="R96" s="21"/>
      <c r="S96" s="22"/>
      <c r="T96" s="19"/>
      <c r="U96" s="19">
        <f t="shared" si="46"/>
        <v>33288.057000000001</v>
      </c>
      <c r="V96" s="19">
        <f t="shared" ref="V96" si="49">K96+N96+P96+R96+T96+U96+I96</f>
        <v>366168.62699999998</v>
      </c>
      <c r="W96" s="23">
        <v>0.5</v>
      </c>
      <c r="X96" s="20">
        <f t="shared" ref="X96" si="50">V96*W96</f>
        <v>183084.31349999999</v>
      </c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</row>
    <row r="97" spans="1:79" s="25" customFormat="1" ht="18">
      <c r="A97" s="14"/>
      <c r="B97" s="28"/>
      <c r="C97" s="17"/>
      <c r="D97" s="18"/>
      <c r="E97" s="19"/>
      <c r="F97" s="17"/>
      <c r="G97" s="17"/>
      <c r="H97" s="19"/>
      <c r="I97" s="19"/>
      <c r="J97" s="19"/>
      <c r="K97" s="19"/>
      <c r="L97" s="19"/>
      <c r="M97" s="19"/>
      <c r="N97" s="20"/>
      <c r="O97" s="19"/>
      <c r="P97" s="20"/>
      <c r="Q97" s="21"/>
      <c r="R97" s="21"/>
      <c r="S97" s="22"/>
      <c r="T97" s="19"/>
      <c r="U97" s="19"/>
      <c r="V97" s="19"/>
      <c r="W97" s="235">
        <f>SUM(W95:W96)</f>
        <v>1</v>
      </c>
      <c r="X97" s="235">
        <f>SUM(X95:X96)</f>
        <v>382980.777</v>
      </c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</row>
    <row r="98" spans="1:79" s="25" customFormat="1" ht="18">
      <c r="A98" s="14"/>
      <c r="B98" s="209" t="s">
        <v>170</v>
      </c>
      <c r="C98" s="17"/>
      <c r="D98" s="18"/>
      <c r="E98" s="19"/>
      <c r="F98" s="17"/>
      <c r="G98" s="17"/>
      <c r="H98" s="19"/>
      <c r="I98" s="19"/>
      <c r="J98" s="19"/>
      <c r="K98" s="19"/>
      <c r="L98" s="19"/>
      <c r="M98" s="19"/>
      <c r="N98" s="20"/>
      <c r="O98" s="19"/>
      <c r="P98" s="20"/>
      <c r="Q98" s="21"/>
      <c r="R98" s="21"/>
      <c r="S98" s="22"/>
      <c r="T98" s="19"/>
      <c r="U98" s="19"/>
      <c r="V98" s="19"/>
      <c r="W98" s="23"/>
      <c r="X98" s="20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</row>
    <row r="99" spans="1:79" s="25" customFormat="1" ht="24" customHeight="1">
      <c r="A99" s="36"/>
      <c r="B99" s="30" t="s">
        <v>95</v>
      </c>
      <c r="C99" s="17" t="s">
        <v>41</v>
      </c>
      <c r="D99" s="17">
        <v>9.0299999999999994</v>
      </c>
      <c r="E99" s="19" t="s">
        <v>237</v>
      </c>
      <c r="F99" s="19">
        <v>17697</v>
      </c>
      <c r="G99" s="18">
        <v>3.53</v>
      </c>
      <c r="H99" s="19">
        <f>F99*G99</f>
        <v>62470.409999999996</v>
      </c>
      <c r="I99" s="19">
        <f>H99*2.34</f>
        <v>146180.75939999998</v>
      </c>
      <c r="J99" s="19">
        <v>25</v>
      </c>
      <c r="K99" s="19">
        <f>I99*25%</f>
        <v>36545.189849999995</v>
      </c>
      <c r="L99" s="19">
        <f t="shared" ref="L99:L101" si="51">I99+K99</f>
        <v>182725.94924999998</v>
      </c>
      <c r="M99" s="18"/>
      <c r="N99" s="18"/>
      <c r="O99" s="19">
        <v>20</v>
      </c>
      <c r="P99" s="20">
        <f>O99*F99/100</f>
        <v>3539.4</v>
      </c>
      <c r="Q99" s="18"/>
      <c r="R99" s="18"/>
      <c r="S99" s="19"/>
      <c r="T99" s="19"/>
      <c r="U99" s="19">
        <f t="shared" ref="U99:U101" si="52">(I99+K99)*10/100</f>
        <v>18272.594924999998</v>
      </c>
      <c r="V99" s="19">
        <f>K99+N99+P99+R99+T99+U99+I99</f>
        <v>204537.94417499998</v>
      </c>
      <c r="W99" s="29">
        <v>1</v>
      </c>
      <c r="X99" s="20">
        <f>V99*W99</f>
        <v>204537.94417499998</v>
      </c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</row>
    <row r="100" spans="1:79" s="25" customFormat="1" ht="24" customHeight="1">
      <c r="A100" s="36"/>
      <c r="B100" s="30" t="s">
        <v>93</v>
      </c>
      <c r="C100" s="17" t="s">
        <v>41</v>
      </c>
      <c r="D100" s="17">
        <v>4.04</v>
      </c>
      <c r="E100" s="19" t="s">
        <v>237</v>
      </c>
      <c r="F100" s="19">
        <v>17697</v>
      </c>
      <c r="G100" s="18">
        <v>3.45</v>
      </c>
      <c r="H100" s="19">
        <f>F100*G100</f>
        <v>61054.65</v>
      </c>
      <c r="I100" s="19">
        <f t="shared" ref="I100" si="53">H100*2.34</f>
        <v>142867.88099999999</v>
      </c>
      <c r="J100" s="19">
        <v>25</v>
      </c>
      <c r="K100" s="19">
        <f>I100*25%</f>
        <v>35716.970249999998</v>
      </c>
      <c r="L100" s="19">
        <f t="shared" si="51"/>
        <v>178584.85125000001</v>
      </c>
      <c r="M100" s="19"/>
      <c r="N100" s="19"/>
      <c r="O100" s="19">
        <v>20</v>
      </c>
      <c r="P100" s="20">
        <f>O100*F100/100</f>
        <v>3539.4</v>
      </c>
      <c r="Q100" s="19"/>
      <c r="R100" s="19"/>
      <c r="S100" s="19"/>
      <c r="T100" s="19"/>
      <c r="U100" s="19">
        <f t="shared" si="52"/>
        <v>17858.485125000003</v>
      </c>
      <c r="V100" s="19">
        <f>K100+N100+P100+R100+T100+U100+I100</f>
        <v>199982.73637499998</v>
      </c>
      <c r="W100" s="29">
        <v>1</v>
      </c>
      <c r="X100" s="20">
        <f>V100*W100</f>
        <v>199982.73637499998</v>
      </c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</row>
    <row r="101" spans="1:79" s="57" customFormat="1" ht="24" customHeight="1">
      <c r="A101" s="49"/>
      <c r="B101" s="50" t="s">
        <v>276</v>
      </c>
      <c r="C101" s="17" t="s">
        <v>52</v>
      </c>
      <c r="D101" s="51">
        <v>28.05</v>
      </c>
      <c r="E101" s="52" t="s">
        <v>237</v>
      </c>
      <c r="F101" s="52">
        <v>17697</v>
      </c>
      <c r="G101" s="53">
        <v>3.73</v>
      </c>
      <c r="H101" s="52">
        <f>F101*G101</f>
        <v>66009.81</v>
      </c>
      <c r="I101" s="19">
        <f>H101*1.45</f>
        <v>95714.224499999997</v>
      </c>
      <c r="J101" s="52">
        <v>25</v>
      </c>
      <c r="K101" s="19">
        <f>H101*25/100</f>
        <v>16502.452499999999</v>
      </c>
      <c r="L101" s="19">
        <f t="shared" si="51"/>
        <v>112216.677</v>
      </c>
      <c r="M101" s="53"/>
      <c r="N101" s="53"/>
      <c r="O101" s="52">
        <v>20</v>
      </c>
      <c r="P101" s="54">
        <f>O101*F101/100</f>
        <v>3539.4</v>
      </c>
      <c r="Q101" s="53"/>
      <c r="R101" s="53"/>
      <c r="S101" s="52"/>
      <c r="T101" s="52"/>
      <c r="U101" s="19">
        <f t="shared" si="52"/>
        <v>11221.6677</v>
      </c>
      <c r="V101" s="19">
        <f>K101+N101+P101+R101+T101+U101+I101</f>
        <v>126977.7447</v>
      </c>
      <c r="W101" s="55">
        <v>1</v>
      </c>
      <c r="X101" s="54">
        <f>V101*W101</f>
        <v>126977.7447</v>
      </c>
      <c r="Y101" s="56"/>
      <c r="Z101" s="56"/>
      <c r="AA101" s="56"/>
      <c r="AB101" s="56"/>
      <c r="AC101" s="56"/>
      <c r="AD101" s="56"/>
      <c r="AE101" s="56"/>
      <c r="AF101" s="56"/>
      <c r="AG101" s="56"/>
      <c r="AH101" s="56"/>
      <c r="AI101" s="56"/>
      <c r="AJ101" s="56"/>
      <c r="AK101" s="56"/>
      <c r="AL101" s="56"/>
      <c r="AM101" s="56"/>
      <c r="AN101" s="56"/>
      <c r="AO101" s="56"/>
      <c r="AP101" s="56"/>
      <c r="AQ101" s="56"/>
      <c r="AR101" s="56"/>
      <c r="AS101" s="56"/>
      <c r="AT101" s="56"/>
      <c r="AU101" s="56"/>
      <c r="AV101" s="56"/>
      <c r="AW101" s="56"/>
      <c r="AX101" s="56"/>
      <c r="AY101" s="56"/>
      <c r="AZ101" s="56"/>
      <c r="BA101" s="56"/>
      <c r="BB101" s="56"/>
      <c r="BC101" s="56"/>
      <c r="BD101" s="56"/>
      <c r="BE101" s="56"/>
      <c r="BF101" s="56"/>
      <c r="BG101" s="56"/>
      <c r="BH101" s="56"/>
      <c r="BI101" s="56"/>
      <c r="BJ101" s="56"/>
      <c r="BK101" s="56"/>
      <c r="BL101" s="56"/>
      <c r="BM101" s="56"/>
      <c r="BN101" s="56"/>
      <c r="BO101" s="56"/>
      <c r="BP101" s="56"/>
      <c r="BQ101" s="56"/>
      <c r="BR101" s="56"/>
      <c r="BS101" s="56"/>
      <c r="BT101" s="56"/>
      <c r="BU101" s="56"/>
      <c r="BV101" s="56"/>
      <c r="BW101" s="56"/>
      <c r="BX101" s="56"/>
      <c r="BY101" s="56"/>
      <c r="BZ101" s="56"/>
      <c r="CA101" s="56"/>
    </row>
    <row r="102" spans="1:79" s="57" customFormat="1" ht="18">
      <c r="A102" s="49"/>
      <c r="B102" s="238"/>
      <c r="C102" s="76"/>
      <c r="D102" s="51"/>
      <c r="E102" s="52"/>
      <c r="F102" s="52"/>
      <c r="G102" s="53"/>
      <c r="H102" s="52"/>
      <c r="I102" s="19"/>
      <c r="J102" s="52"/>
      <c r="K102" s="19"/>
      <c r="L102" s="19"/>
      <c r="M102" s="53"/>
      <c r="N102" s="53"/>
      <c r="O102" s="52"/>
      <c r="P102" s="54"/>
      <c r="Q102" s="53"/>
      <c r="R102" s="53"/>
      <c r="S102" s="52"/>
      <c r="T102" s="52"/>
      <c r="U102" s="19"/>
      <c r="V102" s="19"/>
      <c r="W102" s="243">
        <f>SUM(W99:W101)</f>
        <v>3</v>
      </c>
      <c r="X102" s="244">
        <f>SUM(X99:X101)</f>
        <v>531498.42524999997</v>
      </c>
      <c r="Y102" s="56"/>
      <c r="Z102" s="56"/>
      <c r="AA102" s="56"/>
      <c r="AB102" s="56"/>
      <c r="AC102" s="56"/>
      <c r="AD102" s="56"/>
      <c r="AE102" s="56"/>
      <c r="AF102" s="56"/>
      <c r="AG102" s="56"/>
      <c r="AH102" s="56"/>
      <c r="AI102" s="56"/>
      <c r="AJ102" s="56"/>
      <c r="AK102" s="56"/>
      <c r="AL102" s="56"/>
      <c r="AM102" s="56"/>
      <c r="AN102" s="56"/>
      <c r="AO102" s="56"/>
      <c r="AP102" s="56"/>
      <c r="AQ102" s="56"/>
      <c r="AR102" s="56"/>
      <c r="AS102" s="56"/>
      <c r="AT102" s="56"/>
      <c r="AU102" s="56"/>
      <c r="AV102" s="56"/>
      <c r="AW102" s="56"/>
      <c r="AX102" s="56"/>
      <c r="AY102" s="56"/>
      <c r="AZ102" s="56"/>
      <c r="BA102" s="56"/>
      <c r="BB102" s="56"/>
      <c r="BC102" s="56"/>
      <c r="BD102" s="56"/>
      <c r="BE102" s="56"/>
      <c r="BF102" s="56"/>
      <c r="BG102" s="56"/>
      <c r="BH102" s="56"/>
      <c r="BI102" s="56"/>
      <c r="BJ102" s="56"/>
      <c r="BK102" s="56"/>
      <c r="BL102" s="56"/>
      <c r="BM102" s="56"/>
      <c r="BN102" s="56"/>
      <c r="BO102" s="56"/>
      <c r="BP102" s="56"/>
      <c r="BQ102" s="56"/>
      <c r="BR102" s="56"/>
      <c r="BS102" s="56"/>
      <c r="BT102" s="56"/>
      <c r="BU102" s="56"/>
      <c r="BV102" s="56"/>
      <c r="BW102" s="56"/>
      <c r="BX102" s="56"/>
      <c r="BY102" s="56"/>
      <c r="BZ102" s="56"/>
      <c r="CA102" s="56"/>
    </row>
    <row r="103" spans="1:79" s="57" customFormat="1" ht="18">
      <c r="A103" s="49"/>
      <c r="B103" s="213" t="s">
        <v>174</v>
      </c>
      <c r="C103" s="76"/>
      <c r="D103" s="51"/>
      <c r="E103" s="52"/>
      <c r="F103" s="52"/>
      <c r="G103" s="53"/>
      <c r="H103" s="52"/>
      <c r="I103" s="19"/>
      <c r="J103" s="52"/>
      <c r="K103" s="19"/>
      <c r="L103" s="19"/>
      <c r="M103" s="53"/>
      <c r="N103" s="53"/>
      <c r="O103" s="52"/>
      <c r="P103" s="54"/>
      <c r="Q103" s="53"/>
      <c r="R103" s="53"/>
      <c r="S103" s="52"/>
      <c r="T103" s="52"/>
      <c r="U103" s="19"/>
      <c r="V103" s="19"/>
      <c r="W103" s="55"/>
      <c r="X103" s="54"/>
      <c r="Y103" s="56"/>
      <c r="Z103" s="56"/>
      <c r="AA103" s="56"/>
      <c r="AB103" s="56"/>
      <c r="AC103" s="56"/>
      <c r="AD103" s="56"/>
      <c r="AE103" s="56"/>
      <c r="AF103" s="56"/>
      <c r="AG103" s="56"/>
      <c r="AH103" s="56"/>
      <c r="AI103" s="56"/>
      <c r="AJ103" s="56"/>
      <c r="AK103" s="56"/>
      <c r="AL103" s="56"/>
      <c r="AM103" s="56"/>
      <c r="AN103" s="56"/>
      <c r="AO103" s="56"/>
      <c r="AP103" s="56"/>
      <c r="AQ103" s="56"/>
      <c r="AR103" s="56"/>
      <c r="AS103" s="56"/>
      <c r="AT103" s="56"/>
      <c r="AU103" s="56"/>
      <c r="AV103" s="56"/>
      <c r="AW103" s="56"/>
      <c r="AX103" s="56"/>
      <c r="AY103" s="56"/>
      <c r="AZ103" s="56"/>
      <c r="BA103" s="56"/>
      <c r="BB103" s="56"/>
      <c r="BC103" s="56"/>
      <c r="BD103" s="56"/>
      <c r="BE103" s="56"/>
      <c r="BF103" s="56"/>
      <c r="BG103" s="56"/>
      <c r="BH103" s="56"/>
      <c r="BI103" s="56"/>
      <c r="BJ103" s="56"/>
      <c r="BK103" s="56"/>
      <c r="BL103" s="56"/>
      <c r="BM103" s="56"/>
      <c r="BN103" s="56"/>
      <c r="BO103" s="56"/>
      <c r="BP103" s="56"/>
      <c r="BQ103" s="56"/>
      <c r="BR103" s="56"/>
      <c r="BS103" s="56"/>
      <c r="BT103" s="56"/>
      <c r="BU103" s="56"/>
      <c r="BV103" s="56"/>
      <c r="BW103" s="56"/>
      <c r="BX103" s="56"/>
      <c r="BY103" s="56"/>
      <c r="BZ103" s="56"/>
      <c r="CA103" s="56"/>
    </row>
    <row r="104" spans="1:79" s="25" customFormat="1" ht="23.25" customHeight="1">
      <c r="A104" s="36"/>
      <c r="B104" s="68" t="s">
        <v>137</v>
      </c>
      <c r="C104" s="76">
        <v>4</v>
      </c>
      <c r="D104" s="17"/>
      <c r="E104" s="60"/>
      <c r="F104" s="19">
        <v>17697</v>
      </c>
      <c r="G104" s="59">
        <v>2.89</v>
      </c>
      <c r="H104" s="19">
        <f t="shared" ref="H104" si="54">F104*G104</f>
        <v>51144.33</v>
      </c>
      <c r="I104" s="19">
        <f>H104*1.45</f>
        <v>74159.2785</v>
      </c>
      <c r="J104" s="59"/>
      <c r="K104" s="59"/>
      <c r="L104" s="59"/>
      <c r="M104" s="59"/>
      <c r="N104" s="59"/>
      <c r="O104" s="60">
        <v>20</v>
      </c>
      <c r="P104" s="20">
        <f t="shared" ref="P104" si="55">O104*F104/100</f>
        <v>3539.4</v>
      </c>
      <c r="Q104" s="59"/>
      <c r="R104" s="59"/>
      <c r="S104" s="59"/>
      <c r="T104" s="59"/>
      <c r="U104" s="19">
        <f t="shared" ref="U104" si="56">I104*10%</f>
        <v>7415.92785</v>
      </c>
      <c r="V104" s="19">
        <f t="shared" ref="V104" si="57">K104+N104+P104+R104+T104+U104+I104</f>
        <v>85114.606350000002</v>
      </c>
      <c r="W104" s="29">
        <v>1</v>
      </c>
      <c r="X104" s="20">
        <f t="shared" ref="X104" si="58">V104*W104</f>
        <v>85114.606350000002</v>
      </c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</row>
    <row r="105" spans="1:79" s="25" customFormat="1" ht="23.25" customHeight="1">
      <c r="A105" s="36"/>
      <c r="B105" s="68"/>
      <c r="C105" s="76">
        <v>4</v>
      </c>
      <c r="D105" s="17"/>
      <c r="E105" s="60"/>
      <c r="F105" s="19">
        <v>17697</v>
      </c>
      <c r="G105" s="59">
        <v>2.89</v>
      </c>
      <c r="H105" s="19">
        <f t="shared" ref="H105" si="59">F105*G105</f>
        <v>51144.33</v>
      </c>
      <c r="I105" s="19">
        <f t="shared" ref="I105:I106" si="60">H105*1.45</f>
        <v>74159.2785</v>
      </c>
      <c r="J105" s="59"/>
      <c r="K105" s="59"/>
      <c r="L105" s="59"/>
      <c r="M105" s="59"/>
      <c r="N105" s="59"/>
      <c r="O105" s="60">
        <v>20</v>
      </c>
      <c r="P105" s="20">
        <f t="shared" ref="P105" si="61">O105*F105/100</f>
        <v>3539.4</v>
      </c>
      <c r="Q105" s="59"/>
      <c r="R105" s="59"/>
      <c r="S105" s="59"/>
      <c r="T105" s="59"/>
      <c r="U105" s="19">
        <f t="shared" ref="U105" si="62">I105*10%</f>
        <v>7415.92785</v>
      </c>
      <c r="V105" s="19">
        <f t="shared" ref="V105" si="63">K105+N105+P105+R105+T105+U105+I105</f>
        <v>85114.606350000002</v>
      </c>
      <c r="W105" s="29">
        <v>0.75</v>
      </c>
      <c r="X105" s="20">
        <f t="shared" ref="X105" si="64">V105*W105</f>
        <v>63835.954762499998</v>
      </c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</row>
    <row r="106" spans="1:79" s="25" customFormat="1" ht="23.25" customHeight="1">
      <c r="A106" s="36"/>
      <c r="B106" s="68" t="s">
        <v>277</v>
      </c>
      <c r="C106" s="76">
        <v>4</v>
      </c>
      <c r="D106" s="17"/>
      <c r="E106" s="60"/>
      <c r="F106" s="19">
        <v>17697</v>
      </c>
      <c r="G106" s="59">
        <v>2.89</v>
      </c>
      <c r="H106" s="19">
        <f t="shared" ref="H106" si="65">F106*G106</f>
        <v>51144.33</v>
      </c>
      <c r="I106" s="19">
        <f t="shared" si="60"/>
        <v>74159.2785</v>
      </c>
      <c r="J106" s="59"/>
      <c r="K106" s="59"/>
      <c r="L106" s="59"/>
      <c r="M106" s="59"/>
      <c r="N106" s="59"/>
      <c r="O106" s="60">
        <v>190</v>
      </c>
      <c r="P106" s="20">
        <f t="shared" ref="P106" si="66">O106*F106/100</f>
        <v>33624.300000000003</v>
      </c>
      <c r="Q106" s="59"/>
      <c r="R106" s="59"/>
      <c r="S106" s="59"/>
      <c r="T106" s="59"/>
      <c r="U106" s="19">
        <f t="shared" ref="U106" si="67">I106*10%</f>
        <v>7415.92785</v>
      </c>
      <c r="V106" s="19">
        <f t="shared" ref="V106" si="68">K106+N106+P106+R106+T106+U106+I106</f>
        <v>115199.50635000001</v>
      </c>
      <c r="W106" s="29">
        <v>0.25</v>
      </c>
      <c r="X106" s="20">
        <f t="shared" ref="X106" si="69">V106*W106</f>
        <v>28799.876587500003</v>
      </c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</row>
    <row r="107" spans="1:79" s="25" customFormat="1" ht="18">
      <c r="A107" s="36"/>
      <c r="B107" s="239"/>
      <c r="C107" s="216"/>
      <c r="D107" s="216"/>
      <c r="E107" s="233"/>
      <c r="F107" s="240"/>
      <c r="G107" s="241"/>
      <c r="H107" s="240"/>
      <c r="I107" s="240"/>
      <c r="J107" s="241"/>
      <c r="K107" s="242"/>
      <c r="L107" s="242"/>
      <c r="M107" s="59"/>
      <c r="N107" s="59"/>
      <c r="O107" s="60"/>
      <c r="P107" s="20"/>
      <c r="Q107" s="59"/>
      <c r="R107" s="59"/>
      <c r="S107" s="59"/>
      <c r="T107" s="59"/>
      <c r="U107" s="19"/>
      <c r="V107" s="19"/>
      <c r="W107" s="116">
        <f>SUM(W104:W106)</f>
        <v>2</v>
      </c>
      <c r="X107" s="116">
        <f t="shared" ref="X107" si="70">SUM(X104:X106)</f>
        <v>177750.43770000001</v>
      </c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</row>
    <row r="108" spans="1:79" s="25" customFormat="1" ht="18">
      <c r="A108" s="36"/>
      <c r="B108" s="331" t="s">
        <v>177</v>
      </c>
      <c r="C108" s="332"/>
      <c r="D108" s="332"/>
      <c r="E108" s="332"/>
      <c r="F108" s="332"/>
      <c r="G108" s="332"/>
      <c r="H108" s="332"/>
      <c r="I108" s="332"/>
      <c r="J108" s="332"/>
      <c r="K108" s="333"/>
      <c r="L108" s="270"/>
      <c r="M108" s="59"/>
      <c r="N108" s="59"/>
      <c r="O108" s="60"/>
      <c r="P108" s="20"/>
      <c r="Q108" s="59"/>
      <c r="R108" s="59"/>
      <c r="S108" s="59"/>
      <c r="T108" s="59"/>
      <c r="U108" s="19"/>
      <c r="V108" s="19"/>
      <c r="W108" s="29"/>
      <c r="X108" s="20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</row>
    <row r="109" spans="1:79" s="25" customFormat="1" ht="18">
      <c r="A109" s="36"/>
      <c r="B109" s="283" t="s">
        <v>173</v>
      </c>
      <c r="C109" s="76"/>
      <c r="D109" s="17"/>
      <c r="E109" s="60"/>
      <c r="F109" s="19"/>
      <c r="G109" s="59"/>
      <c r="H109" s="19"/>
      <c r="I109" s="19"/>
      <c r="J109" s="59"/>
      <c r="K109" s="59"/>
      <c r="L109" s="59"/>
      <c r="M109" s="59"/>
      <c r="N109" s="59"/>
      <c r="O109" s="60"/>
      <c r="P109" s="20"/>
      <c r="Q109" s="59"/>
      <c r="R109" s="59"/>
      <c r="S109" s="59"/>
      <c r="T109" s="59"/>
      <c r="U109" s="19"/>
      <c r="V109" s="19"/>
      <c r="W109" s="29"/>
      <c r="X109" s="20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</row>
    <row r="110" spans="1:79" s="25" customFormat="1" ht="27" customHeight="1">
      <c r="A110" s="14"/>
      <c r="B110" s="28" t="s">
        <v>36</v>
      </c>
      <c r="C110" s="17" t="s">
        <v>37</v>
      </c>
      <c r="D110" s="18">
        <v>32.049999999999997</v>
      </c>
      <c r="E110" s="228" t="s">
        <v>22</v>
      </c>
      <c r="F110" s="17">
        <v>17697</v>
      </c>
      <c r="G110" s="17">
        <v>5.99</v>
      </c>
      <c r="H110" s="19">
        <f>F110*G110</f>
        <v>106005.03</v>
      </c>
      <c r="I110" s="19">
        <f>H110*3.42</f>
        <v>362537.20259999996</v>
      </c>
      <c r="J110" s="19">
        <v>25</v>
      </c>
      <c r="K110" s="19">
        <f>I110*25%</f>
        <v>90634.30064999999</v>
      </c>
      <c r="L110" s="19">
        <f t="shared" ref="L110:L111" si="71">I110+K110</f>
        <v>453171.50324999995</v>
      </c>
      <c r="M110" s="19"/>
      <c r="N110" s="19"/>
      <c r="O110" s="31"/>
      <c r="P110" s="31"/>
      <c r="Q110" s="19">
        <v>150</v>
      </c>
      <c r="R110" s="19">
        <f>Q110*F110/100</f>
        <v>26545.5</v>
      </c>
      <c r="S110" s="19"/>
      <c r="T110" s="19"/>
      <c r="U110" s="19">
        <f t="shared" ref="U110:U111" si="72">(I110+K110)*10/100</f>
        <v>45317.150324999995</v>
      </c>
      <c r="V110" s="19">
        <f>K110+N110+P110+R110+T110+U110+I110</f>
        <v>525034.15357499989</v>
      </c>
      <c r="W110" s="29">
        <v>0.5</v>
      </c>
      <c r="X110" s="19">
        <f>V110*W110</f>
        <v>262517.07678749994</v>
      </c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</row>
    <row r="111" spans="1:79" s="25" customFormat="1" ht="27" customHeight="1">
      <c r="A111" s="14"/>
      <c r="B111" s="30" t="s">
        <v>38</v>
      </c>
      <c r="C111" s="17" t="s">
        <v>25</v>
      </c>
      <c r="D111" s="18">
        <v>43.04</v>
      </c>
      <c r="E111" s="19" t="s">
        <v>237</v>
      </c>
      <c r="F111" s="17">
        <v>17697</v>
      </c>
      <c r="G111" s="17">
        <v>4.7699999999999996</v>
      </c>
      <c r="H111" s="19">
        <f>F111*G111</f>
        <v>84414.689999999988</v>
      </c>
      <c r="I111" s="19">
        <f>H111*3.42</f>
        <v>288698.23979999998</v>
      </c>
      <c r="J111" s="19">
        <v>25</v>
      </c>
      <c r="K111" s="19">
        <f>I111*25%</f>
        <v>72174.559949999995</v>
      </c>
      <c r="L111" s="19">
        <f t="shared" si="71"/>
        <v>360872.79975000001</v>
      </c>
      <c r="M111" s="19"/>
      <c r="N111" s="19"/>
      <c r="O111" s="31"/>
      <c r="P111" s="31"/>
      <c r="Q111" s="19">
        <v>150</v>
      </c>
      <c r="R111" s="19">
        <f>Q111*F111/100</f>
        <v>26545.5</v>
      </c>
      <c r="S111" s="19"/>
      <c r="T111" s="19"/>
      <c r="U111" s="19">
        <f t="shared" si="72"/>
        <v>36087.279974999998</v>
      </c>
      <c r="V111" s="19">
        <f>K111+N111+P111+R111+T111+U111+I111</f>
        <v>423505.57972499996</v>
      </c>
      <c r="W111" s="29">
        <v>0.25</v>
      </c>
      <c r="X111" s="19">
        <f>V111*W111</f>
        <v>105876.39493124999</v>
      </c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</row>
    <row r="112" spans="1:79" s="25" customFormat="1" ht="18">
      <c r="A112" s="14"/>
      <c r="B112" s="30"/>
      <c r="C112" s="17"/>
      <c r="D112" s="18"/>
      <c r="E112" s="19"/>
      <c r="F112" s="17"/>
      <c r="G112" s="17"/>
      <c r="H112" s="19"/>
      <c r="I112" s="19"/>
      <c r="J112" s="19"/>
      <c r="K112" s="19"/>
      <c r="L112" s="19"/>
      <c r="M112" s="19"/>
      <c r="N112" s="19"/>
      <c r="O112" s="31"/>
      <c r="P112" s="31"/>
      <c r="Q112" s="19"/>
      <c r="R112" s="19"/>
      <c r="S112" s="19"/>
      <c r="T112" s="19"/>
      <c r="U112" s="19"/>
      <c r="V112" s="19"/>
      <c r="W112" s="116">
        <f>SUM(W110:W111)</f>
        <v>0.75</v>
      </c>
      <c r="X112" s="116">
        <f t="shared" ref="X112" si="73">SUM(X110:X111)</f>
        <v>368393.47171874996</v>
      </c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</row>
    <row r="113" spans="1:79" s="25" customFormat="1" ht="18">
      <c r="A113" s="14"/>
      <c r="B113" s="218" t="s">
        <v>170</v>
      </c>
      <c r="C113" s="17"/>
      <c r="D113" s="18"/>
      <c r="E113" s="19"/>
      <c r="F113" s="17"/>
      <c r="G113" s="17"/>
      <c r="H113" s="19"/>
      <c r="I113" s="19"/>
      <c r="J113" s="19"/>
      <c r="K113" s="19"/>
      <c r="L113" s="19"/>
      <c r="M113" s="19"/>
      <c r="N113" s="19"/>
      <c r="O113" s="31"/>
      <c r="P113" s="31"/>
      <c r="Q113" s="19"/>
      <c r="R113" s="19"/>
      <c r="S113" s="19"/>
      <c r="T113" s="19"/>
      <c r="U113" s="19"/>
      <c r="V113" s="19"/>
      <c r="W113" s="29"/>
      <c r="X113" s="19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</row>
    <row r="114" spans="1:79" s="25" customFormat="1" ht="24" customHeight="1">
      <c r="A114" s="36"/>
      <c r="B114" s="30" t="s">
        <v>278</v>
      </c>
      <c r="C114" s="17" t="s">
        <v>44</v>
      </c>
      <c r="D114" s="18">
        <v>19.059999999999999</v>
      </c>
      <c r="E114" s="19">
        <v>1</v>
      </c>
      <c r="F114" s="19">
        <v>17697</v>
      </c>
      <c r="G114" s="18">
        <v>4.26</v>
      </c>
      <c r="H114" s="19">
        <f t="shared" ref="H114:H120" si="74">F114*G114</f>
        <v>75389.22</v>
      </c>
      <c r="I114" s="19">
        <f>H114*2.34</f>
        <v>176410.77479999998</v>
      </c>
      <c r="J114" s="19">
        <v>25</v>
      </c>
      <c r="K114" s="19">
        <f t="shared" ref="K114:K120" si="75">I114*25%</f>
        <v>44102.693699999996</v>
      </c>
      <c r="L114" s="19">
        <f t="shared" ref="L114:L120" si="76">I114+K114</f>
        <v>220513.46849999999</v>
      </c>
      <c r="M114" s="59"/>
      <c r="N114" s="59"/>
      <c r="O114" s="19"/>
      <c r="P114" s="20"/>
      <c r="Q114" s="60">
        <v>100</v>
      </c>
      <c r="R114" s="19">
        <f t="shared" ref="R114:R120" si="77">Q114*F114/100</f>
        <v>17697</v>
      </c>
      <c r="S114" s="59"/>
      <c r="T114" s="19"/>
      <c r="U114" s="19">
        <f t="shared" ref="U114:U120" si="78">(I114+K114)*10/100</f>
        <v>22051.346850000002</v>
      </c>
      <c r="V114" s="19">
        <f t="shared" ref="V114:V120" si="79">K114+N114+P114+R114+T114+U114+I114</f>
        <v>260261.81534999999</v>
      </c>
      <c r="W114" s="29">
        <v>1</v>
      </c>
      <c r="X114" s="20">
        <f t="shared" ref="X114:X120" si="80">V114*W114</f>
        <v>260261.81534999999</v>
      </c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</row>
    <row r="115" spans="1:79" s="25" customFormat="1" ht="24" customHeight="1">
      <c r="A115" s="36"/>
      <c r="B115" s="30" t="s">
        <v>278</v>
      </c>
      <c r="C115" s="17" t="s">
        <v>47</v>
      </c>
      <c r="D115" s="17">
        <v>5.05</v>
      </c>
      <c r="E115" s="19">
        <v>2</v>
      </c>
      <c r="F115" s="19">
        <v>17697</v>
      </c>
      <c r="G115" s="18">
        <v>3.92</v>
      </c>
      <c r="H115" s="19">
        <f t="shared" si="74"/>
        <v>69372.240000000005</v>
      </c>
      <c r="I115" s="19">
        <f t="shared" ref="I115:I120" si="81">H115*2.34</f>
        <v>162331.0416</v>
      </c>
      <c r="J115" s="19">
        <v>25</v>
      </c>
      <c r="K115" s="19">
        <f t="shared" si="75"/>
        <v>40582.760399999999</v>
      </c>
      <c r="L115" s="19">
        <f t="shared" si="76"/>
        <v>202913.802</v>
      </c>
      <c r="M115" s="59"/>
      <c r="N115" s="59"/>
      <c r="O115" s="19"/>
      <c r="P115" s="20"/>
      <c r="Q115" s="60">
        <v>100</v>
      </c>
      <c r="R115" s="19">
        <f t="shared" si="77"/>
        <v>17697</v>
      </c>
      <c r="S115" s="59"/>
      <c r="T115" s="19"/>
      <c r="U115" s="19">
        <f t="shared" si="78"/>
        <v>20291.3802</v>
      </c>
      <c r="V115" s="19">
        <f t="shared" si="79"/>
        <v>240902.18219999998</v>
      </c>
      <c r="W115" s="29">
        <v>1</v>
      </c>
      <c r="X115" s="20">
        <f t="shared" si="80"/>
        <v>240902.18219999998</v>
      </c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</row>
    <row r="116" spans="1:79" s="25" customFormat="1" ht="24" customHeight="1">
      <c r="A116" s="36"/>
      <c r="B116" s="30" t="s">
        <v>278</v>
      </c>
      <c r="C116" s="17" t="s">
        <v>41</v>
      </c>
      <c r="D116" s="18">
        <v>10.130000000000001</v>
      </c>
      <c r="E116" s="60" t="s">
        <v>237</v>
      </c>
      <c r="F116" s="19">
        <v>17697</v>
      </c>
      <c r="G116" s="18">
        <v>3.57</v>
      </c>
      <c r="H116" s="19">
        <f t="shared" si="74"/>
        <v>63178.289999999994</v>
      </c>
      <c r="I116" s="19">
        <f t="shared" si="81"/>
        <v>147837.19859999997</v>
      </c>
      <c r="J116" s="19">
        <v>25</v>
      </c>
      <c r="K116" s="19">
        <f t="shared" si="75"/>
        <v>36959.299649999994</v>
      </c>
      <c r="L116" s="19">
        <f t="shared" si="76"/>
        <v>184796.49824999998</v>
      </c>
      <c r="M116" s="59"/>
      <c r="N116" s="59"/>
      <c r="O116" s="19"/>
      <c r="P116" s="20"/>
      <c r="Q116" s="60">
        <v>100</v>
      </c>
      <c r="R116" s="19">
        <f t="shared" si="77"/>
        <v>17697</v>
      </c>
      <c r="S116" s="59"/>
      <c r="T116" s="19"/>
      <c r="U116" s="19">
        <f t="shared" si="78"/>
        <v>18479.649824999997</v>
      </c>
      <c r="V116" s="19">
        <f t="shared" si="79"/>
        <v>220973.14807499998</v>
      </c>
      <c r="W116" s="29">
        <v>1</v>
      </c>
      <c r="X116" s="20">
        <f t="shared" si="80"/>
        <v>220973.14807499998</v>
      </c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</row>
    <row r="117" spans="1:79" s="62" customFormat="1" ht="24" customHeight="1">
      <c r="A117" s="36"/>
      <c r="B117" s="30" t="s">
        <v>278</v>
      </c>
      <c r="C117" s="17" t="s">
        <v>41</v>
      </c>
      <c r="D117" s="18">
        <v>10.130000000000001</v>
      </c>
      <c r="E117" s="60" t="s">
        <v>237</v>
      </c>
      <c r="F117" s="19">
        <v>17697</v>
      </c>
      <c r="G117" s="18">
        <v>3.57</v>
      </c>
      <c r="H117" s="19">
        <f t="shared" si="74"/>
        <v>63178.289999999994</v>
      </c>
      <c r="I117" s="19">
        <f t="shared" si="81"/>
        <v>147837.19859999997</v>
      </c>
      <c r="J117" s="19">
        <v>25</v>
      </c>
      <c r="K117" s="19">
        <f t="shared" si="75"/>
        <v>36959.299649999994</v>
      </c>
      <c r="L117" s="19">
        <f t="shared" si="76"/>
        <v>184796.49824999998</v>
      </c>
      <c r="M117" s="59"/>
      <c r="N117" s="59"/>
      <c r="O117" s="19"/>
      <c r="P117" s="20"/>
      <c r="Q117" s="60">
        <v>100</v>
      </c>
      <c r="R117" s="19">
        <f t="shared" si="77"/>
        <v>17697</v>
      </c>
      <c r="S117" s="61"/>
      <c r="T117" s="19"/>
      <c r="U117" s="19">
        <f t="shared" si="78"/>
        <v>18479.649824999997</v>
      </c>
      <c r="V117" s="19">
        <f t="shared" si="79"/>
        <v>220973.14807499998</v>
      </c>
      <c r="W117" s="29">
        <v>1</v>
      </c>
      <c r="X117" s="20">
        <f t="shared" si="80"/>
        <v>220973.14807499998</v>
      </c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  <c r="AW117" s="46"/>
      <c r="AX117" s="46"/>
      <c r="AY117" s="46"/>
      <c r="AZ117" s="46"/>
      <c r="BA117" s="46"/>
      <c r="BB117" s="46"/>
      <c r="BC117" s="46"/>
      <c r="BD117" s="46"/>
      <c r="BE117" s="46"/>
      <c r="BF117" s="46"/>
      <c r="BG117" s="46"/>
      <c r="BH117" s="46"/>
      <c r="BI117" s="46"/>
      <c r="BJ117" s="46"/>
      <c r="BK117" s="46"/>
      <c r="BL117" s="46"/>
      <c r="BM117" s="46"/>
      <c r="BN117" s="46"/>
      <c r="BO117" s="46"/>
      <c r="BP117" s="46"/>
      <c r="BQ117" s="46"/>
      <c r="BR117" s="46"/>
      <c r="BS117" s="46"/>
      <c r="BT117" s="46"/>
      <c r="BU117" s="46"/>
      <c r="BV117" s="46"/>
      <c r="BW117" s="46"/>
      <c r="BX117" s="46"/>
      <c r="BY117" s="46"/>
      <c r="BZ117" s="46"/>
      <c r="CA117" s="46"/>
    </row>
    <row r="118" spans="1:79" s="25" customFormat="1" ht="24" customHeight="1">
      <c r="A118" s="36"/>
      <c r="B118" s="30" t="s">
        <v>278</v>
      </c>
      <c r="C118" s="17" t="s">
        <v>43</v>
      </c>
      <c r="D118" s="17">
        <v>19.059999999999999</v>
      </c>
      <c r="E118" s="227" t="s">
        <v>22</v>
      </c>
      <c r="F118" s="19">
        <v>17697</v>
      </c>
      <c r="G118" s="18">
        <v>4.4000000000000004</v>
      </c>
      <c r="H118" s="19">
        <f t="shared" si="74"/>
        <v>77866.8</v>
      </c>
      <c r="I118" s="19">
        <f t="shared" si="81"/>
        <v>182208.31200000001</v>
      </c>
      <c r="J118" s="19">
        <v>25</v>
      </c>
      <c r="K118" s="19">
        <f t="shared" si="75"/>
        <v>45552.078000000001</v>
      </c>
      <c r="L118" s="19">
        <f t="shared" si="76"/>
        <v>227760.39</v>
      </c>
      <c r="M118" s="59"/>
      <c r="N118" s="59"/>
      <c r="O118" s="19"/>
      <c r="P118" s="20"/>
      <c r="Q118" s="60">
        <v>100</v>
      </c>
      <c r="R118" s="19">
        <f t="shared" si="77"/>
        <v>17697</v>
      </c>
      <c r="S118" s="59"/>
      <c r="T118" s="19"/>
      <c r="U118" s="19">
        <f t="shared" si="78"/>
        <v>22776.039000000004</v>
      </c>
      <c r="V118" s="19">
        <f t="shared" si="79"/>
        <v>268233.429</v>
      </c>
      <c r="W118" s="29">
        <v>1</v>
      </c>
      <c r="X118" s="20">
        <f t="shared" si="80"/>
        <v>268233.429</v>
      </c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</row>
    <row r="119" spans="1:79" s="25" customFormat="1" ht="36">
      <c r="A119" s="36"/>
      <c r="B119" s="28" t="s">
        <v>279</v>
      </c>
      <c r="C119" s="67" t="s">
        <v>44</v>
      </c>
      <c r="D119" s="128">
        <v>8.0500000000000007</v>
      </c>
      <c r="E119" s="84">
        <v>1</v>
      </c>
      <c r="F119" s="128">
        <v>17697</v>
      </c>
      <c r="G119" s="114">
        <v>4.0599999999999996</v>
      </c>
      <c r="H119" s="84">
        <f t="shared" si="74"/>
        <v>71849.819999999992</v>
      </c>
      <c r="I119" s="19">
        <f t="shared" si="81"/>
        <v>168128.57879999996</v>
      </c>
      <c r="J119" s="66">
        <v>25</v>
      </c>
      <c r="K119" s="84">
        <f t="shared" si="75"/>
        <v>42032.14469999999</v>
      </c>
      <c r="L119" s="19">
        <f t="shared" si="76"/>
        <v>210160.72349999996</v>
      </c>
      <c r="M119" s="59"/>
      <c r="N119" s="59"/>
      <c r="O119" s="19"/>
      <c r="P119" s="20"/>
      <c r="Q119" s="60">
        <v>100</v>
      </c>
      <c r="R119" s="19">
        <f t="shared" si="77"/>
        <v>17697</v>
      </c>
      <c r="S119" s="60"/>
      <c r="T119" s="19"/>
      <c r="U119" s="19">
        <f t="shared" si="78"/>
        <v>21016.072349999995</v>
      </c>
      <c r="V119" s="19">
        <f t="shared" si="79"/>
        <v>248873.79584999994</v>
      </c>
      <c r="W119" s="29">
        <v>0.25</v>
      </c>
      <c r="X119" s="20">
        <f t="shared" si="80"/>
        <v>62218.448962499984</v>
      </c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</row>
    <row r="120" spans="1:79" s="25" customFormat="1" ht="36">
      <c r="A120" s="36"/>
      <c r="B120" s="28" t="s">
        <v>280</v>
      </c>
      <c r="C120" s="17" t="s">
        <v>41</v>
      </c>
      <c r="D120" s="18">
        <v>10.130000000000001</v>
      </c>
      <c r="E120" s="60" t="s">
        <v>237</v>
      </c>
      <c r="F120" s="19">
        <v>17697</v>
      </c>
      <c r="G120" s="18">
        <v>3.57</v>
      </c>
      <c r="H120" s="19">
        <f t="shared" si="74"/>
        <v>63178.289999999994</v>
      </c>
      <c r="I120" s="19">
        <f t="shared" si="81"/>
        <v>147837.19859999997</v>
      </c>
      <c r="J120" s="19">
        <v>25</v>
      </c>
      <c r="K120" s="19">
        <f t="shared" si="75"/>
        <v>36959.299649999994</v>
      </c>
      <c r="L120" s="19">
        <f t="shared" si="76"/>
        <v>184796.49824999998</v>
      </c>
      <c r="M120" s="59"/>
      <c r="N120" s="59"/>
      <c r="O120" s="19"/>
      <c r="P120" s="20"/>
      <c r="Q120" s="60">
        <v>50</v>
      </c>
      <c r="R120" s="19">
        <f t="shared" si="77"/>
        <v>8848.5</v>
      </c>
      <c r="S120" s="59"/>
      <c r="T120" s="19"/>
      <c r="U120" s="19">
        <f t="shared" si="78"/>
        <v>18479.649824999997</v>
      </c>
      <c r="V120" s="19">
        <f t="shared" si="79"/>
        <v>212124.64807499998</v>
      </c>
      <c r="W120" s="29">
        <v>0.75</v>
      </c>
      <c r="X120" s="20">
        <f t="shared" si="80"/>
        <v>159093.48605625</v>
      </c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</row>
    <row r="121" spans="1:79" s="25" customFormat="1" ht="18">
      <c r="A121" s="36"/>
      <c r="B121" s="245"/>
      <c r="C121" s="17"/>
      <c r="D121" s="18"/>
      <c r="E121" s="60"/>
      <c r="F121" s="19"/>
      <c r="G121" s="18"/>
      <c r="H121" s="19"/>
      <c r="I121" s="19"/>
      <c r="J121" s="19"/>
      <c r="K121" s="19"/>
      <c r="L121" s="19"/>
      <c r="M121" s="59"/>
      <c r="N121" s="59"/>
      <c r="O121" s="19"/>
      <c r="P121" s="20"/>
      <c r="Q121" s="60"/>
      <c r="R121" s="19"/>
      <c r="S121" s="59"/>
      <c r="T121" s="19"/>
      <c r="U121" s="19"/>
      <c r="V121" s="19"/>
      <c r="W121" s="116">
        <f>SUM(W114:W120)</f>
        <v>6</v>
      </c>
      <c r="X121" s="116">
        <f>SUM(X114:X120)</f>
        <v>1432655.6577187499</v>
      </c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</row>
    <row r="122" spans="1:79" s="25" customFormat="1" ht="18">
      <c r="A122" s="14"/>
      <c r="B122" s="213" t="s">
        <v>174</v>
      </c>
      <c r="C122" s="17"/>
      <c r="D122" s="18"/>
      <c r="E122" s="19"/>
      <c r="F122" s="17"/>
      <c r="G122" s="17"/>
      <c r="H122" s="19"/>
      <c r="I122" s="19"/>
      <c r="J122" s="19"/>
      <c r="K122" s="19"/>
      <c r="L122" s="19"/>
      <c r="M122" s="19"/>
      <c r="N122" s="19"/>
      <c r="O122" s="31"/>
      <c r="P122" s="31"/>
      <c r="Q122" s="19"/>
      <c r="R122" s="19"/>
      <c r="S122" s="19"/>
      <c r="T122" s="19"/>
      <c r="U122" s="19"/>
      <c r="V122" s="19"/>
      <c r="W122" s="29"/>
      <c r="X122" s="19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</row>
    <row r="123" spans="1:79" ht="21.75" customHeight="1">
      <c r="A123" s="93"/>
      <c r="B123" s="66" t="s">
        <v>107</v>
      </c>
      <c r="C123" s="128">
        <v>5</v>
      </c>
      <c r="D123" s="66"/>
      <c r="E123" s="83"/>
      <c r="F123" s="19">
        <v>17697</v>
      </c>
      <c r="G123" s="59">
        <v>2.92</v>
      </c>
      <c r="H123" s="19">
        <f>F123*G123</f>
        <v>51675.24</v>
      </c>
      <c r="I123" s="19">
        <f>H123*1.45</f>
        <v>74929.097999999998</v>
      </c>
      <c r="J123" s="59"/>
      <c r="K123" s="59"/>
      <c r="L123" s="59"/>
      <c r="M123" s="59"/>
      <c r="N123" s="59"/>
      <c r="O123" s="59"/>
      <c r="P123" s="20"/>
      <c r="Q123" s="59"/>
      <c r="R123" s="59"/>
      <c r="S123" s="59"/>
      <c r="T123" s="59"/>
      <c r="U123" s="19">
        <f t="shared" ref="U123:U124" si="82">I123*10%</f>
        <v>7492.9098000000004</v>
      </c>
      <c r="V123" s="19">
        <f>K123+N123+P123+R123+T123+U123+I123</f>
        <v>82422.007799999992</v>
      </c>
      <c r="W123" s="29">
        <v>0.5</v>
      </c>
      <c r="X123" s="20">
        <f t="shared" ref="X123:X124" si="83">V123*W123</f>
        <v>41211.003899999996</v>
      </c>
    </row>
    <row r="124" spans="1:79" ht="21.75" customHeight="1">
      <c r="A124" s="93"/>
      <c r="B124" s="66" t="s">
        <v>281</v>
      </c>
      <c r="C124" s="128">
        <v>5</v>
      </c>
      <c r="D124" s="66"/>
      <c r="E124" s="83"/>
      <c r="F124" s="19">
        <v>17697</v>
      </c>
      <c r="G124" s="59">
        <v>2.92</v>
      </c>
      <c r="H124" s="19">
        <f>F124*G124</f>
        <v>51675.24</v>
      </c>
      <c r="I124" s="19">
        <f t="shared" ref="I124:I126" si="84">H124*1.45</f>
        <v>74929.097999999998</v>
      </c>
      <c r="J124" s="59"/>
      <c r="K124" s="59"/>
      <c r="L124" s="59"/>
      <c r="M124" s="59"/>
      <c r="N124" s="59"/>
      <c r="O124" s="59"/>
      <c r="P124" s="20"/>
      <c r="Q124" s="59"/>
      <c r="R124" s="59"/>
      <c r="S124" s="59"/>
      <c r="T124" s="59"/>
      <c r="U124" s="19">
        <f t="shared" si="82"/>
        <v>7492.9098000000004</v>
      </c>
      <c r="V124" s="19">
        <f>K124+N124+P124+R124+T124+U124+I124</f>
        <v>82422.007799999992</v>
      </c>
      <c r="W124" s="29">
        <v>0.25</v>
      </c>
      <c r="X124" s="20">
        <f t="shared" si="83"/>
        <v>20605.501949999998</v>
      </c>
    </row>
    <row r="125" spans="1:79" s="25" customFormat="1" ht="21.75" customHeight="1">
      <c r="A125" s="36"/>
      <c r="B125" s="75" t="s">
        <v>274</v>
      </c>
      <c r="C125" s="76">
        <v>4</v>
      </c>
      <c r="D125" s="17"/>
      <c r="E125" s="60"/>
      <c r="F125" s="19">
        <v>17697</v>
      </c>
      <c r="G125" s="59">
        <v>2.89</v>
      </c>
      <c r="H125" s="19">
        <f>F125*G125</f>
        <v>51144.33</v>
      </c>
      <c r="I125" s="19">
        <f t="shared" si="84"/>
        <v>74159.2785</v>
      </c>
      <c r="J125" s="59"/>
      <c r="K125" s="59"/>
      <c r="L125" s="59"/>
      <c r="M125" s="59"/>
      <c r="N125" s="59"/>
      <c r="O125" s="60">
        <v>20</v>
      </c>
      <c r="P125" s="20">
        <f>O125*F125/100</f>
        <v>3539.4</v>
      </c>
      <c r="Q125" s="59"/>
      <c r="R125" s="59"/>
      <c r="S125" s="59"/>
      <c r="T125" s="59"/>
      <c r="U125" s="19">
        <f>I125*10%</f>
        <v>7415.92785</v>
      </c>
      <c r="V125" s="19">
        <f>K125+N125+P125+R125+T125+U125+I125</f>
        <v>85114.606350000002</v>
      </c>
      <c r="W125" s="29">
        <v>0.5</v>
      </c>
      <c r="X125" s="20">
        <f>V125*W125</f>
        <v>42557.303175000001</v>
      </c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</row>
    <row r="126" spans="1:79" s="25" customFormat="1" ht="24.75" customHeight="1">
      <c r="A126" s="36"/>
      <c r="B126" s="30" t="s">
        <v>180</v>
      </c>
      <c r="C126" s="17">
        <v>4</v>
      </c>
      <c r="D126" s="17"/>
      <c r="E126" s="60"/>
      <c r="F126" s="19">
        <v>17697</v>
      </c>
      <c r="G126" s="59">
        <v>2.89</v>
      </c>
      <c r="H126" s="19">
        <f>F126*G126</f>
        <v>51144.33</v>
      </c>
      <c r="I126" s="19">
        <f t="shared" si="84"/>
        <v>74159.2785</v>
      </c>
      <c r="J126" s="59"/>
      <c r="K126" s="59"/>
      <c r="L126" s="59"/>
      <c r="M126" s="59"/>
      <c r="N126" s="59"/>
      <c r="O126" s="59"/>
      <c r="P126" s="20"/>
      <c r="Q126" s="59"/>
      <c r="R126" s="59"/>
      <c r="S126" s="59"/>
      <c r="T126" s="59"/>
      <c r="U126" s="19">
        <f>I126*10%</f>
        <v>7415.92785</v>
      </c>
      <c r="V126" s="19">
        <f>K126+N126+P126+R126+T126+U126+I126</f>
        <v>81575.206349999993</v>
      </c>
      <c r="W126" s="29">
        <v>4</v>
      </c>
      <c r="X126" s="20">
        <f>V126*W126</f>
        <v>326300.82539999997</v>
      </c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</row>
    <row r="127" spans="1:79" s="25" customFormat="1" ht="18">
      <c r="A127" s="36"/>
      <c r="B127" s="77"/>
      <c r="C127" s="216"/>
      <c r="D127" s="216"/>
      <c r="E127" s="233"/>
      <c r="F127" s="240"/>
      <c r="G127" s="241"/>
      <c r="H127" s="240"/>
      <c r="I127" s="240"/>
      <c r="J127" s="241"/>
      <c r="K127" s="242"/>
      <c r="L127" s="242"/>
      <c r="M127" s="59"/>
      <c r="N127" s="59"/>
      <c r="O127" s="59"/>
      <c r="P127" s="20"/>
      <c r="Q127" s="59"/>
      <c r="R127" s="59"/>
      <c r="S127" s="59"/>
      <c r="T127" s="59"/>
      <c r="U127" s="19"/>
      <c r="V127" s="19"/>
      <c r="W127" s="116">
        <f>SUM(W123:W126)</f>
        <v>5.25</v>
      </c>
      <c r="X127" s="116">
        <f t="shared" ref="X127" si="85">SUM(X123:X126)</f>
        <v>430674.63442499994</v>
      </c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</row>
    <row r="128" spans="1:79" s="25" customFormat="1" ht="18">
      <c r="A128" s="36"/>
      <c r="B128" s="326" t="s">
        <v>178</v>
      </c>
      <c r="C128" s="327"/>
      <c r="D128" s="327"/>
      <c r="E128" s="327"/>
      <c r="F128" s="327"/>
      <c r="G128" s="327"/>
      <c r="H128" s="327"/>
      <c r="I128" s="327"/>
      <c r="J128" s="327"/>
      <c r="K128" s="328"/>
      <c r="L128" s="271"/>
      <c r="M128" s="59"/>
      <c r="N128" s="59"/>
      <c r="O128" s="60"/>
      <c r="P128" s="20"/>
      <c r="Q128" s="59"/>
      <c r="R128" s="59"/>
      <c r="S128" s="59"/>
      <c r="T128" s="59"/>
      <c r="U128" s="19"/>
      <c r="V128" s="19"/>
      <c r="W128" s="29"/>
      <c r="X128" s="20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</row>
    <row r="129" spans="1:79" s="25" customFormat="1" ht="18">
      <c r="A129" s="14"/>
      <c r="B129" s="217" t="s">
        <v>173</v>
      </c>
      <c r="C129" s="17"/>
      <c r="D129" s="18"/>
      <c r="E129" s="19"/>
      <c r="F129" s="17"/>
      <c r="G129" s="17"/>
      <c r="H129" s="19"/>
      <c r="I129" s="19"/>
      <c r="J129" s="19"/>
      <c r="K129" s="19"/>
      <c r="L129" s="19"/>
      <c r="M129" s="19"/>
      <c r="N129" s="19"/>
      <c r="O129" s="31"/>
      <c r="P129" s="31"/>
      <c r="Q129" s="19"/>
      <c r="R129" s="19"/>
      <c r="S129" s="19"/>
      <c r="T129" s="19"/>
      <c r="U129" s="19"/>
      <c r="V129" s="19"/>
      <c r="W129" s="29"/>
      <c r="X129" s="19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</row>
    <row r="130" spans="1:79" s="25" customFormat="1" ht="25.5" customHeight="1">
      <c r="A130" s="14"/>
      <c r="B130" s="15" t="s">
        <v>30</v>
      </c>
      <c r="C130" s="17" t="s">
        <v>37</v>
      </c>
      <c r="D130" s="17">
        <v>15.03</v>
      </c>
      <c r="E130" s="19" t="s">
        <v>22</v>
      </c>
      <c r="F130" s="17">
        <v>17697</v>
      </c>
      <c r="G130" s="17">
        <v>5.75</v>
      </c>
      <c r="H130" s="19">
        <f t="shared" ref="H130:H131" si="86">F130*G130</f>
        <v>101757.75</v>
      </c>
      <c r="I130" s="19">
        <f>H130*3.42</f>
        <v>348011.505</v>
      </c>
      <c r="J130" s="19">
        <v>25</v>
      </c>
      <c r="K130" s="19">
        <f t="shared" ref="K130:K135" si="87">I130*25%</f>
        <v>87002.876250000001</v>
      </c>
      <c r="L130" s="19">
        <f t="shared" ref="L130:L135" si="88">I130+K130</f>
        <v>435014.38124999998</v>
      </c>
      <c r="M130" s="19">
        <v>50</v>
      </c>
      <c r="N130" s="20">
        <f>M130*F130/100</f>
        <v>8848.5</v>
      </c>
      <c r="O130" s="19"/>
      <c r="P130" s="20"/>
      <c r="Q130" s="19">
        <v>150</v>
      </c>
      <c r="R130" s="19">
        <f t="shared" ref="R130:R134" si="89">Q130*F130/100</f>
        <v>26545.5</v>
      </c>
      <c r="S130" s="19"/>
      <c r="T130" s="19"/>
      <c r="U130" s="19">
        <f t="shared" ref="U130:U135" si="90">(I130+K130)*10/100</f>
        <v>43501.438125000001</v>
      </c>
      <c r="V130" s="19">
        <f t="shared" ref="V130:V135" si="91">K130+N130+P130+R130+T130+U130+I130</f>
        <v>513909.81937500002</v>
      </c>
      <c r="W130" s="29">
        <v>0.5</v>
      </c>
      <c r="X130" s="19">
        <f t="shared" ref="X130:X135" si="92">V130*W130</f>
        <v>256954.90968750001</v>
      </c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</row>
    <row r="131" spans="1:79" s="25" customFormat="1" ht="25.5" customHeight="1">
      <c r="A131" s="14"/>
      <c r="B131" s="15" t="s">
        <v>31</v>
      </c>
      <c r="C131" s="17" t="s">
        <v>37</v>
      </c>
      <c r="D131" s="18">
        <v>15.03</v>
      </c>
      <c r="E131" s="19" t="s">
        <v>22</v>
      </c>
      <c r="F131" s="17">
        <v>17697</v>
      </c>
      <c r="G131" s="17">
        <v>5.75</v>
      </c>
      <c r="H131" s="19">
        <f t="shared" si="86"/>
        <v>101757.75</v>
      </c>
      <c r="I131" s="19">
        <f t="shared" ref="I131:I135" si="93">H131*3.42</f>
        <v>348011.505</v>
      </c>
      <c r="J131" s="19">
        <v>25</v>
      </c>
      <c r="K131" s="19">
        <f t="shared" si="87"/>
        <v>87002.876250000001</v>
      </c>
      <c r="L131" s="19">
        <f t="shared" si="88"/>
        <v>435014.38124999998</v>
      </c>
      <c r="M131" s="19"/>
      <c r="N131" s="19"/>
      <c r="O131" s="19"/>
      <c r="P131" s="20"/>
      <c r="Q131" s="19">
        <v>150</v>
      </c>
      <c r="R131" s="19">
        <f t="shared" si="89"/>
        <v>26545.5</v>
      </c>
      <c r="S131" s="19"/>
      <c r="T131" s="19"/>
      <c r="U131" s="19">
        <f t="shared" si="90"/>
        <v>43501.438125000001</v>
      </c>
      <c r="V131" s="19">
        <f t="shared" si="91"/>
        <v>505061.31937500002</v>
      </c>
      <c r="W131" s="29">
        <v>0.5</v>
      </c>
      <c r="X131" s="19">
        <f t="shared" si="92"/>
        <v>252530.65968750001</v>
      </c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</row>
    <row r="132" spans="1:79" s="25" customFormat="1" ht="25.5" customHeight="1">
      <c r="A132" s="14"/>
      <c r="B132" s="30" t="s">
        <v>33</v>
      </c>
      <c r="C132" s="17" t="s">
        <v>25</v>
      </c>
      <c r="D132" s="18">
        <v>9</v>
      </c>
      <c r="E132" s="19" t="s">
        <v>237</v>
      </c>
      <c r="F132" s="17">
        <v>17697</v>
      </c>
      <c r="G132" s="17">
        <v>4.3499999999999996</v>
      </c>
      <c r="H132" s="19">
        <f>F132*G132</f>
        <v>76981.95</v>
      </c>
      <c r="I132" s="19">
        <f t="shared" si="93"/>
        <v>263278.26899999997</v>
      </c>
      <c r="J132" s="19">
        <v>25</v>
      </c>
      <c r="K132" s="19">
        <f t="shared" si="87"/>
        <v>65819.567249999993</v>
      </c>
      <c r="L132" s="19">
        <f t="shared" si="88"/>
        <v>329097.83624999993</v>
      </c>
      <c r="M132" s="19"/>
      <c r="N132" s="20"/>
      <c r="O132" s="19"/>
      <c r="P132" s="20"/>
      <c r="Q132" s="20">
        <v>150</v>
      </c>
      <c r="R132" s="19">
        <f>Q132*F132/100</f>
        <v>26545.5</v>
      </c>
      <c r="S132" s="19"/>
      <c r="T132" s="19"/>
      <c r="U132" s="19">
        <f t="shared" si="90"/>
        <v>32909.783624999996</v>
      </c>
      <c r="V132" s="19">
        <f t="shared" si="91"/>
        <v>388553.11987499997</v>
      </c>
      <c r="W132" s="23">
        <v>0.25</v>
      </c>
      <c r="X132" s="20">
        <f t="shared" si="92"/>
        <v>97138.279968749994</v>
      </c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</row>
    <row r="133" spans="1:79" s="25" customFormat="1" ht="25.5" customHeight="1">
      <c r="A133" s="14"/>
      <c r="B133" s="30" t="s">
        <v>33</v>
      </c>
      <c r="C133" s="17" t="s">
        <v>25</v>
      </c>
      <c r="D133" s="18">
        <v>10.130000000000001</v>
      </c>
      <c r="E133" s="19" t="s">
        <v>237</v>
      </c>
      <c r="F133" s="17">
        <v>17697</v>
      </c>
      <c r="G133" s="17">
        <v>4.4000000000000004</v>
      </c>
      <c r="H133" s="19">
        <f>F133*G133</f>
        <v>77866.8</v>
      </c>
      <c r="I133" s="19">
        <f t="shared" si="93"/>
        <v>266304.45600000001</v>
      </c>
      <c r="J133" s="19">
        <v>25</v>
      </c>
      <c r="K133" s="19">
        <f t="shared" si="87"/>
        <v>66576.114000000001</v>
      </c>
      <c r="L133" s="19">
        <f t="shared" si="88"/>
        <v>332880.57</v>
      </c>
      <c r="M133" s="19"/>
      <c r="N133" s="20"/>
      <c r="O133" s="19"/>
      <c r="P133" s="20"/>
      <c r="Q133" s="20">
        <v>150</v>
      </c>
      <c r="R133" s="19">
        <f>Q133*F133/100</f>
        <v>26545.5</v>
      </c>
      <c r="S133" s="19"/>
      <c r="T133" s="19"/>
      <c r="U133" s="19">
        <f t="shared" si="90"/>
        <v>33288.057000000001</v>
      </c>
      <c r="V133" s="19">
        <f t="shared" si="91"/>
        <v>392714.12699999998</v>
      </c>
      <c r="W133" s="23">
        <v>0.25</v>
      </c>
      <c r="X133" s="20">
        <f t="shared" si="92"/>
        <v>98178.531749999995</v>
      </c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</row>
    <row r="134" spans="1:79" s="25" customFormat="1" ht="25.5" customHeight="1">
      <c r="A134" s="14"/>
      <c r="B134" s="15" t="s">
        <v>34</v>
      </c>
      <c r="C134" s="17" t="s">
        <v>25</v>
      </c>
      <c r="D134" s="18">
        <v>4.05</v>
      </c>
      <c r="E134" s="19" t="s">
        <v>237</v>
      </c>
      <c r="F134" s="17">
        <v>17697</v>
      </c>
      <c r="G134" s="17">
        <v>4.26</v>
      </c>
      <c r="H134" s="19">
        <f>F134*G134</f>
        <v>75389.22</v>
      </c>
      <c r="I134" s="19">
        <f t="shared" si="93"/>
        <v>257831.1324</v>
      </c>
      <c r="J134" s="19">
        <v>25</v>
      </c>
      <c r="K134" s="19">
        <f t="shared" si="87"/>
        <v>64457.783100000001</v>
      </c>
      <c r="L134" s="19">
        <f t="shared" si="88"/>
        <v>322288.9155</v>
      </c>
      <c r="M134" s="19"/>
      <c r="N134" s="19"/>
      <c r="O134" s="19">
        <v>20</v>
      </c>
      <c r="P134" s="20">
        <f t="shared" ref="P134" si="94">O134*F134/100</f>
        <v>3539.4</v>
      </c>
      <c r="Q134" s="19">
        <v>150</v>
      </c>
      <c r="R134" s="19">
        <f t="shared" si="89"/>
        <v>26545.5</v>
      </c>
      <c r="S134" s="19"/>
      <c r="T134" s="19"/>
      <c r="U134" s="19">
        <f t="shared" si="90"/>
        <v>32228.891550000004</v>
      </c>
      <c r="V134" s="19">
        <f t="shared" si="91"/>
        <v>384602.70704999997</v>
      </c>
      <c r="W134" s="29">
        <v>1</v>
      </c>
      <c r="X134" s="19">
        <f t="shared" si="92"/>
        <v>384602.70704999997</v>
      </c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</row>
    <row r="135" spans="1:79" s="25" customFormat="1" ht="25.5" customHeight="1">
      <c r="A135" s="14"/>
      <c r="B135" s="15" t="s">
        <v>35</v>
      </c>
      <c r="C135" s="17" t="s">
        <v>25</v>
      </c>
      <c r="D135" s="18">
        <v>3.03</v>
      </c>
      <c r="E135" s="19" t="s">
        <v>237</v>
      </c>
      <c r="F135" s="17">
        <v>17697</v>
      </c>
      <c r="G135" s="18">
        <v>4.26</v>
      </c>
      <c r="H135" s="19">
        <f>F135*G135</f>
        <v>75389.22</v>
      </c>
      <c r="I135" s="19">
        <f t="shared" si="93"/>
        <v>257831.1324</v>
      </c>
      <c r="J135" s="19">
        <v>25</v>
      </c>
      <c r="K135" s="19">
        <f t="shared" si="87"/>
        <v>64457.783100000001</v>
      </c>
      <c r="L135" s="19">
        <f t="shared" si="88"/>
        <v>322288.9155</v>
      </c>
      <c r="M135" s="19"/>
      <c r="N135" s="19"/>
      <c r="O135" s="19"/>
      <c r="P135" s="20"/>
      <c r="Q135" s="19"/>
      <c r="R135" s="19"/>
      <c r="S135" s="19"/>
      <c r="T135" s="19"/>
      <c r="U135" s="19">
        <f t="shared" si="90"/>
        <v>32228.891550000004</v>
      </c>
      <c r="V135" s="19">
        <f t="shared" si="91"/>
        <v>354517.80705</v>
      </c>
      <c r="W135" s="29">
        <v>1</v>
      </c>
      <c r="X135" s="19">
        <f t="shared" si="92"/>
        <v>354517.80705</v>
      </c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</row>
    <row r="136" spans="1:79" s="25" customFormat="1" ht="18">
      <c r="A136" s="14"/>
      <c r="B136" s="15"/>
      <c r="C136" s="17"/>
      <c r="D136" s="18"/>
      <c r="E136" s="19"/>
      <c r="F136" s="17"/>
      <c r="G136" s="18"/>
      <c r="H136" s="19"/>
      <c r="I136" s="19"/>
      <c r="J136" s="19"/>
      <c r="K136" s="19"/>
      <c r="L136" s="19"/>
      <c r="M136" s="19"/>
      <c r="N136" s="19"/>
      <c r="O136" s="19"/>
      <c r="P136" s="20"/>
      <c r="Q136" s="19"/>
      <c r="R136" s="19"/>
      <c r="S136" s="19"/>
      <c r="T136" s="19"/>
      <c r="U136" s="19"/>
      <c r="V136" s="19"/>
      <c r="W136" s="116">
        <f>SUM(W130:W135)</f>
        <v>3.5</v>
      </c>
      <c r="X136" s="116">
        <f t="shared" ref="X136" si="95">SUM(X130:X135)</f>
        <v>1443922.89519375</v>
      </c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</row>
    <row r="137" spans="1:79" s="25" customFormat="1" ht="18">
      <c r="A137" s="14"/>
      <c r="B137" s="218" t="s">
        <v>170</v>
      </c>
      <c r="C137" s="17"/>
      <c r="D137" s="18"/>
      <c r="E137" s="19"/>
      <c r="F137" s="17"/>
      <c r="G137" s="18"/>
      <c r="H137" s="19"/>
      <c r="I137" s="19"/>
      <c r="J137" s="19"/>
      <c r="K137" s="19"/>
      <c r="L137" s="19"/>
      <c r="M137" s="19"/>
      <c r="N137" s="19"/>
      <c r="O137" s="19"/>
      <c r="P137" s="20"/>
      <c r="Q137" s="19"/>
      <c r="R137" s="19"/>
      <c r="S137" s="19"/>
      <c r="T137" s="19"/>
      <c r="U137" s="19"/>
      <c r="V137" s="19"/>
      <c r="W137" s="29"/>
      <c r="X137" s="19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</row>
    <row r="138" spans="1:79" s="25" customFormat="1" ht="30.75" customHeight="1">
      <c r="A138" s="36"/>
      <c r="B138" s="30" t="s">
        <v>282</v>
      </c>
      <c r="C138" s="17" t="s">
        <v>43</v>
      </c>
      <c r="D138" s="17">
        <v>28.05</v>
      </c>
      <c r="E138" s="60" t="s">
        <v>22</v>
      </c>
      <c r="F138" s="19">
        <v>17697</v>
      </c>
      <c r="G138" s="18">
        <v>4.53</v>
      </c>
      <c r="H138" s="19">
        <f t="shared" ref="H138:H151" si="96">F138*G138</f>
        <v>80167.41</v>
      </c>
      <c r="I138" s="19">
        <f>H138*2.34</f>
        <v>187591.73939999999</v>
      </c>
      <c r="J138" s="19">
        <v>25</v>
      </c>
      <c r="K138" s="19">
        <f t="shared" ref="K138:K151" si="97">I138*25%</f>
        <v>46897.934849999998</v>
      </c>
      <c r="L138" s="19">
        <f t="shared" ref="L138:L151" si="98">I138+K138</f>
        <v>234489.67424999998</v>
      </c>
      <c r="M138" s="59"/>
      <c r="N138" s="59"/>
      <c r="O138" s="19"/>
      <c r="P138" s="20"/>
      <c r="Q138" s="59"/>
      <c r="R138" s="19"/>
      <c r="S138" s="60">
        <v>25</v>
      </c>
      <c r="T138" s="19">
        <f t="shared" ref="T138" si="99">S138*F138/100</f>
        <v>4424.25</v>
      </c>
      <c r="U138" s="19">
        <f t="shared" ref="U138:U151" si="100">(I138+K138)*10/100</f>
        <v>23448.967424999995</v>
      </c>
      <c r="V138" s="19">
        <f t="shared" ref="V138:V151" si="101">K138+N138+P138+R138+T138+U138+I138</f>
        <v>262362.89167499996</v>
      </c>
      <c r="W138" s="29">
        <v>0.5</v>
      </c>
      <c r="X138" s="20">
        <f t="shared" ref="X138:X151" si="102">V138*W138</f>
        <v>131181.44583749998</v>
      </c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</row>
    <row r="139" spans="1:79" s="25" customFormat="1" ht="37.5" customHeight="1">
      <c r="A139" s="36"/>
      <c r="B139" s="276" t="s">
        <v>283</v>
      </c>
      <c r="C139" s="17" t="s">
        <v>43</v>
      </c>
      <c r="D139" s="17">
        <v>28.05</v>
      </c>
      <c r="E139" s="60" t="s">
        <v>22</v>
      </c>
      <c r="F139" s="19">
        <v>17697</v>
      </c>
      <c r="G139" s="18">
        <v>4.53</v>
      </c>
      <c r="H139" s="19">
        <f>F139*G139</f>
        <v>80167.41</v>
      </c>
      <c r="I139" s="19">
        <f t="shared" ref="I139:I151" si="103">H139*2.34</f>
        <v>187591.73939999999</v>
      </c>
      <c r="J139" s="19">
        <v>25</v>
      </c>
      <c r="K139" s="19">
        <f t="shared" si="97"/>
        <v>46897.934849999998</v>
      </c>
      <c r="L139" s="19">
        <f t="shared" si="98"/>
        <v>234489.67424999998</v>
      </c>
      <c r="M139" s="59"/>
      <c r="N139" s="59"/>
      <c r="O139" s="19">
        <v>20</v>
      </c>
      <c r="P139" s="20">
        <f t="shared" ref="P139:P141" si="104">O139*F139/100</f>
        <v>3539.4</v>
      </c>
      <c r="Q139" s="60">
        <v>100</v>
      </c>
      <c r="R139" s="19">
        <f t="shared" ref="R139:R143" si="105">Q139*F139/100</f>
        <v>17697</v>
      </c>
      <c r="S139" s="59"/>
      <c r="T139" s="19"/>
      <c r="U139" s="19">
        <f t="shared" si="100"/>
        <v>23448.967424999995</v>
      </c>
      <c r="V139" s="19">
        <f t="shared" si="101"/>
        <v>279175.04167499999</v>
      </c>
      <c r="W139" s="29">
        <v>0.5</v>
      </c>
      <c r="X139" s="20">
        <f t="shared" si="102"/>
        <v>139587.52083749999</v>
      </c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</row>
    <row r="140" spans="1:79" s="25" customFormat="1" ht="37.5" customHeight="1">
      <c r="A140" s="36"/>
      <c r="B140" s="276" t="s">
        <v>283</v>
      </c>
      <c r="C140" s="17" t="s">
        <v>43</v>
      </c>
      <c r="D140" s="17">
        <v>10.130000000000001</v>
      </c>
      <c r="E140" s="60" t="s">
        <v>237</v>
      </c>
      <c r="F140" s="19">
        <v>17697</v>
      </c>
      <c r="G140" s="18">
        <v>3.57</v>
      </c>
      <c r="H140" s="19">
        <f t="shared" si="96"/>
        <v>63178.289999999994</v>
      </c>
      <c r="I140" s="19">
        <f t="shared" si="103"/>
        <v>147837.19859999997</v>
      </c>
      <c r="J140" s="19">
        <v>25</v>
      </c>
      <c r="K140" s="19">
        <f t="shared" si="97"/>
        <v>36959.299649999994</v>
      </c>
      <c r="L140" s="19">
        <f t="shared" si="98"/>
        <v>184796.49824999998</v>
      </c>
      <c r="M140" s="59"/>
      <c r="N140" s="59"/>
      <c r="O140" s="19">
        <v>20</v>
      </c>
      <c r="P140" s="20">
        <f t="shared" si="104"/>
        <v>3539.4</v>
      </c>
      <c r="Q140" s="60">
        <v>100</v>
      </c>
      <c r="R140" s="19">
        <f t="shared" si="105"/>
        <v>17697</v>
      </c>
      <c r="S140" s="60"/>
      <c r="T140" s="19"/>
      <c r="U140" s="19">
        <f t="shared" si="100"/>
        <v>18479.649824999997</v>
      </c>
      <c r="V140" s="19">
        <f t="shared" si="101"/>
        <v>224512.54807499997</v>
      </c>
      <c r="W140" s="29">
        <v>1</v>
      </c>
      <c r="X140" s="20">
        <f t="shared" si="102"/>
        <v>224512.54807499997</v>
      </c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</row>
    <row r="141" spans="1:79" s="25" customFormat="1" ht="35.25" customHeight="1">
      <c r="A141" s="36"/>
      <c r="B141" s="276" t="s">
        <v>284</v>
      </c>
      <c r="C141" s="17" t="s">
        <v>43</v>
      </c>
      <c r="D141" s="17">
        <v>22.04</v>
      </c>
      <c r="E141" s="60" t="s">
        <v>22</v>
      </c>
      <c r="F141" s="19">
        <v>17697</v>
      </c>
      <c r="G141" s="18">
        <v>4.46</v>
      </c>
      <c r="H141" s="19">
        <f t="shared" si="96"/>
        <v>78928.62</v>
      </c>
      <c r="I141" s="19">
        <f t="shared" si="103"/>
        <v>184692.97079999998</v>
      </c>
      <c r="J141" s="19">
        <v>25</v>
      </c>
      <c r="K141" s="19">
        <f t="shared" si="97"/>
        <v>46173.242699999995</v>
      </c>
      <c r="L141" s="19">
        <f t="shared" si="98"/>
        <v>230866.21349999998</v>
      </c>
      <c r="M141" s="59"/>
      <c r="N141" s="59"/>
      <c r="O141" s="19">
        <v>20</v>
      </c>
      <c r="P141" s="20">
        <f t="shared" si="104"/>
        <v>3539.4</v>
      </c>
      <c r="Q141" s="60">
        <v>100</v>
      </c>
      <c r="R141" s="19">
        <f t="shared" si="105"/>
        <v>17697</v>
      </c>
      <c r="S141" s="59"/>
      <c r="T141" s="19"/>
      <c r="U141" s="19">
        <f t="shared" si="100"/>
        <v>23086.621349999998</v>
      </c>
      <c r="V141" s="19">
        <f t="shared" si="101"/>
        <v>275189.23485000001</v>
      </c>
      <c r="W141" s="29">
        <v>0.5</v>
      </c>
      <c r="X141" s="20">
        <f t="shared" si="102"/>
        <v>137594.617425</v>
      </c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</row>
    <row r="142" spans="1:79" s="25" customFormat="1" ht="35.25" customHeight="1">
      <c r="A142" s="36"/>
      <c r="B142" s="276" t="s">
        <v>285</v>
      </c>
      <c r="C142" s="17" t="s">
        <v>43</v>
      </c>
      <c r="D142" s="17">
        <v>22.04</v>
      </c>
      <c r="E142" s="60" t="s">
        <v>22</v>
      </c>
      <c r="F142" s="19">
        <v>17697</v>
      </c>
      <c r="G142" s="18">
        <v>4.46</v>
      </c>
      <c r="H142" s="19">
        <f t="shared" si="96"/>
        <v>78928.62</v>
      </c>
      <c r="I142" s="19">
        <f t="shared" si="103"/>
        <v>184692.97079999998</v>
      </c>
      <c r="J142" s="19">
        <v>25</v>
      </c>
      <c r="K142" s="19">
        <f t="shared" si="97"/>
        <v>46173.242699999995</v>
      </c>
      <c r="L142" s="19">
        <f t="shared" si="98"/>
        <v>230866.21349999998</v>
      </c>
      <c r="M142" s="59"/>
      <c r="N142" s="59"/>
      <c r="O142" s="19"/>
      <c r="P142" s="20"/>
      <c r="Q142" s="60">
        <v>50</v>
      </c>
      <c r="R142" s="19">
        <f t="shared" si="105"/>
        <v>8848.5</v>
      </c>
      <c r="S142" s="59"/>
      <c r="T142" s="19"/>
      <c r="U142" s="19">
        <f t="shared" si="100"/>
        <v>23086.621349999998</v>
      </c>
      <c r="V142" s="19">
        <f t="shared" si="101"/>
        <v>262801.33484999998</v>
      </c>
      <c r="W142" s="29">
        <v>0.5</v>
      </c>
      <c r="X142" s="20">
        <f t="shared" si="102"/>
        <v>131400.66742499999</v>
      </c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</row>
    <row r="143" spans="1:79" s="25" customFormat="1" ht="30.75">
      <c r="A143" s="36"/>
      <c r="B143" s="276" t="s">
        <v>279</v>
      </c>
      <c r="C143" s="17" t="s">
        <v>43</v>
      </c>
      <c r="D143" s="17">
        <v>43.04</v>
      </c>
      <c r="E143" s="60" t="s">
        <v>22</v>
      </c>
      <c r="F143" s="19">
        <v>17697</v>
      </c>
      <c r="G143" s="18">
        <v>4.53</v>
      </c>
      <c r="H143" s="19">
        <f t="shared" si="96"/>
        <v>80167.41</v>
      </c>
      <c r="I143" s="19">
        <f t="shared" si="103"/>
        <v>187591.73939999999</v>
      </c>
      <c r="J143" s="19">
        <v>25</v>
      </c>
      <c r="K143" s="19">
        <f t="shared" si="97"/>
        <v>46897.934849999998</v>
      </c>
      <c r="L143" s="19">
        <f t="shared" si="98"/>
        <v>234489.67424999998</v>
      </c>
      <c r="M143" s="59"/>
      <c r="N143" s="59"/>
      <c r="O143" s="19"/>
      <c r="P143" s="20"/>
      <c r="Q143" s="60">
        <v>100</v>
      </c>
      <c r="R143" s="19">
        <f t="shared" si="105"/>
        <v>17697</v>
      </c>
      <c r="S143" s="60"/>
      <c r="T143" s="19"/>
      <c r="U143" s="19">
        <f t="shared" si="100"/>
        <v>23448.967424999995</v>
      </c>
      <c r="V143" s="19">
        <f t="shared" si="101"/>
        <v>275635.64167499996</v>
      </c>
      <c r="W143" s="29">
        <v>0.5</v>
      </c>
      <c r="X143" s="20">
        <f t="shared" si="102"/>
        <v>137817.82083749998</v>
      </c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</row>
    <row r="144" spans="1:79" s="3" customFormat="1" ht="38.25" customHeight="1">
      <c r="A144" s="63"/>
      <c r="B144" s="276" t="s">
        <v>286</v>
      </c>
      <c r="C144" s="17" t="s">
        <v>43</v>
      </c>
      <c r="D144" s="17">
        <v>43.04</v>
      </c>
      <c r="E144" s="60" t="s">
        <v>22</v>
      </c>
      <c r="F144" s="19">
        <v>17697</v>
      </c>
      <c r="G144" s="18">
        <v>4.53</v>
      </c>
      <c r="H144" s="19">
        <f t="shared" si="96"/>
        <v>80167.41</v>
      </c>
      <c r="I144" s="19">
        <f t="shared" si="103"/>
        <v>187591.73939999999</v>
      </c>
      <c r="J144" s="19">
        <v>25</v>
      </c>
      <c r="K144" s="19">
        <f t="shared" si="97"/>
        <v>46897.934849999998</v>
      </c>
      <c r="L144" s="19">
        <f t="shared" si="98"/>
        <v>234489.67424999998</v>
      </c>
      <c r="M144" s="59"/>
      <c r="N144" s="59"/>
      <c r="O144" s="19"/>
      <c r="P144" s="20"/>
      <c r="Q144" s="60">
        <v>50</v>
      </c>
      <c r="R144" s="19">
        <f>Q144*F144/100</f>
        <v>8848.5</v>
      </c>
      <c r="S144" s="60"/>
      <c r="T144" s="19"/>
      <c r="U144" s="19">
        <f t="shared" si="100"/>
        <v>23448.967424999995</v>
      </c>
      <c r="V144" s="19">
        <f t="shared" si="101"/>
        <v>266787.14167499996</v>
      </c>
      <c r="W144" s="29">
        <v>0.5</v>
      </c>
      <c r="X144" s="20">
        <f t="shared" si="102"/>
        <v>133393.57083749998</v>
      </c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  <c r="BA144" s="12"/>
      <c r="BB144" s="12"/>
      <c r="BC144" s="12"/>
      <c r="BD144" s="12"/>
      <c r="BE144" s="12"/>
      <c r="BF144" s="12"/>
      <c r="BG144" s="12"/>
      <c r="BH144" s="12"/>
      <c r="BI144" s="12"/>
      <c r="BJ144" s="12"/>
      <c r="BK144" s="12"/>
      <c r="BL144" s="12"/>
      <c r="BM144" s="12"/>
      <c r="BN144" s="12"/>
      <c r="BO144" s="12"/>
      <c r="BP144" s="12"/>
      <c r="BQ144" s="12"/>
      <c r="BR144" s="12"/>
      <c r="BS144" s="12"/>
      <c r="BT144" s="12"/>
      <c r="BU144" s="12"/>
      <c r="BV144" s="12"/>
      <c r="BW144" s="12"/>
      <c r="BX144" s="12"/>
      <c r="BY144" s="12"/>
      <c r="BZ144" s="12"/>
      <c r="CA144" s="12"/>
    </row>
    <row r="145" spans="1:79" s="25" customFormat="1" ht="30.75">
      <c r="A145" s="36"/>
      <c r="B145" s="276" t="s">
        <v>287</v>
      </c>
      <c r="C145" s="17" t="s">
        <v>41</v>
      </c>
      <c r="D145" s="17">
        <v>2.06</v>
      </c>
      <c r="E145" s="19" t="s">
        <v>237</v>
      </c>
      <c r="F145" s="17">
        <v>17697</v>
      </c>
      <c r="G145" s="17">
        <v>3.41</v>
      </c>
      <c r="H145" s="19">
        <f t="shared" si="96"/>
        <v>60346.770000000004</v>
      </c>
      <c r="I145" s="19">
        <f t="shared" si="103"/>
        <v>141211.4418</v>
      </c>
      <c r="J145" s="17">
        <v>25</v>
      </c>
      <c r="K145" s="19">
        <f t="shared" si="97"/>
        <v>35302.86045</v>
      </c>
      <c r="L145" s="19">
        <f t="shared" si="98"/>
        <v>176514.30225000001</v>
      </c>
      <c r="M145" s="19"/>
      <c r="N145" s="19"/>
      <c r="O145" s="19"/>
      <c r="P145" s="20"/>
      <c r="Q145" s="19"/>
      <c r="R145" s="19"/>
      <c r="S145" s="19"/>
      <c r="T145" s="19"/>
      <c r="U145" s="19">
        <f t="shared" si="100"/>
        <v>17651.430225</v>
      </c>
      <c r="V145" s="19">
        <f t="shared" si="101"/>
        <v>194165.732475</v>
      </c>
      <c r="W145" s="29">
        <v>1</v>
      </c>
      <c r="X145" s="20">
        <f t="shared" si="102"/>
        <v>194165.732475</v>
      </c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</row>
    <row r="146" spans="1:79" s="25" customFormat="1" ht="27.75" customHeight="1">
      <c r="A146" s="36"/>
      <c r="B146" s="276" t="s">
        <v>288</v>
      </c>
      <c r="C146" s="17" t="s">
        <v>43</v>
      </c>
      <c r="D146" s="17">
        <v>17.03</v>
      </c>
      <c r="E146" s="60" t="s">
        <v>22</v>
      </c>
      <c r="F146" s="19">
        <v>17697</v>
      </c>
      <c r="G146" s="18">
        <v>4.4000000000000004</v>
      </c>
      <c r="H146" s="19">
        <f t="shared" si="96"/>
        <v>77866.8</v>
      </c>
      <c r="I146" s="19">
        <f t="shared" si="103"/>
        <v>182208.31200000001</v>
      </c>
      <c r="J146" s="19">
        <v>25</v>
      </c>
      <c r="K146" s="19">
        <f t="shared" si="97"/>
        <v>45552.078000000001</v>
      </c>
      <c r="L146" s="19">
        <f t="shared" si="98"/>
        <v>227760.39</v>
      </c>
      <c r="M146" s="59"/>
      <c r="N146" s="59"/>
      <c r="O146" s="19"/>
      <c r="P146" s="20"/>
      <c r="Q146" s="60">
        <v>50</v>
      </c>
      <c r="R146" s="19">
        <f t="shared" ref="R146:R151" si="106">Q146*F146/100</f>
        <v>8848.5</v>
      </c>
      <c r="S146" s="59"/>
      <c r="T146" s="19"/>
      <c r="U146" s="19">
        <f t="shared" si="100"/>
        <v>22776.039000000004</v>
      </c>
      <c r="V146" s="19">
        <f t="shared" si="101"/>
        <v>259384.929</v>
      </c>
      <c r="W146" s="29">
        <v>1</v>
      </c>
      <c r="X146" s="20">
        <f t="shared" si="102"/>
        <v>259384.929</v>
      </c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</row>
    <row r="147" spans="1:79" s="5" customFormat="1" ht="27.75" customHeight="1">
      <c r="A147" s="65"/>
      <c r="B147" s="276" t="s">
        <v>288</v>
      </c>
      <c r="C147" s="17" t="s">
        <v>43</v>
      </c>
      <c r="D147" s="18">
        <v>22</v>
      </c>
      <c r="E147" s="60" t="s">
        <v>22</v>
      </c>
      <c r="F147" s="19">
        <v>17697</v>
      </c>
      <c r="G147" s="18">
        <v>4.46</v>
      </c>
      <c r="H147" s="19">
        <f t="shared" si="96"/>
        <v>78928.62</v>
      </c>
      <c r="I147" s="19">
        <f t="shared" si="103"/>
        <v>184692.97079999998</v>
      </c>
      <c r="J147" s="19">
        <v>25</v>
      </c>
      <c r="K147" s="19">
        <f t="shared" si="97"/>
        <v>46173.242699999995</v>
      </c>
      <c r="L147" s="19">
        <f t="shared" si="98"/>
        <v>230866.21349999998</v>
      </c>
      <c r="M147" s="59"/>
      <c r="N147" s="59"/>
      <c r="O147" s="19"/>
      <c r="P147" s="20"/>
      <c r="Q147" s="60">
        <v>50</v>
      </c>
      <c r="R147" s="19">
        <f t="shared" si="106"/>
        <v>8848.5</v>
      </c>
      <c r="S147" s="59"/>
      <c r="T147" s="19"/>
      <c r="U147" s="19">
        <f t="shared" si="100"/>
        <v>23086.621349999998</v>
      </c>
      <c r="V147" s="19">
        <f t="shared" si="101"/>
        <v>262801.33484999998</v>
      </c>
      <c r="W147" s="29">
        <v>1</v>
      </c>
      <c r="X147" s="20">
        <f t="shared" si="102"/>
        <v>262801.33484999998</v>
      </c>
    </row>
    <row r="148" spans="1:79" s="5" customFormat="1" ht="27.75" customHeight="1">
      <c r="A148" s="65"/>
      <c r="B148" s="276" t="s">
        <v>288</v>
      </c>
      <c r="C148" s="67" t="s">
        <v>43</v>
      </c>
      <c r="D148" s="66">
        <v>24.06</v>
      </c>
      <c r="E148" s="60" t="s">
        <v>22</v>
      </c>
      <c r="F148" s="19">
        <v>17697</v>
      </c>
      <c r="G148" s="18">
        <v>4.46</v>
      </c>
      <c r="H148" s="19">
        <f t="shared" si="96"/>
        <v>78928.62</v>
      </c>
      <c r="I148" s="19">
        <f t="shared" si="103"/>
        <v>184692.97079999998</v>
      </c>
      <c r="J148" s="19">
        <v>25</v>
      </c>
      <c r="K148" s="19">
        <f t="shared" si="97"/>
        <v>46173.242699999995</v>
      </c>
      <c r="L148" s="19">
        <f t="shared" si="98"/>
        <v>230866.21349999998</v>
      </c>
      <c r="M148" s="59"/>
      <c r="N148" s="59"/>
      <c r="O148" s="19"/>
      <c r="P148" s="20"/>
      <c r="Q148" s="60">
        <v>50</v>
      </c>
      <c r="R148" s="19">
        <f t="shared" si="106"/>
        <v>8848.5</v>
      </c>
      <c r="S148" s="59"/>
      <c r="T148" s="19"/>
      <c r="U148" s="19">
        <f t="shared" si="100"/>
        <v>23086.621349999998</v>
      </c>
      <c r="V148" s="19">
        <f t="shared" si="101"/>
        <v>262801.33484999998</v>
      </c>
      <c r="W148" s="29">
        <v>1</v>
      </c>
      <c r="X148" s="20">
        <f t="shared" si="102"/>
        <v>262801.33484999998</v>
      </c>
    </row>
    <row r="149" spans="1:79" s="5" customFormat="1" ht="27.75" customHeight="1">
      <c r="A149" s="65"/>
      <c r="B149" s="276" t="s">
        <v>288</v>
      </c>
      <c r="C149" s="17" t="s">
        <v>43</v>
      </c>
      <c r="D149" s="17">
        <v>12.05</v>
      </c>
      <c r="E149" s="60" t="s">
        <v>22</v>
      </c>
      <c r="F149" s="19">
        <v>17697</v>
      </c>
      <c r="G149" s="18">
        <v>4.28</v>
      </c>
      <c r="H149" s="19">
        <f t="shared" si="96"/>
        <v>75743.16</v>
      </c>
      <c r="I149" s="19">
        <f t="shared" si="103"/>
        <v>177238.9944</v>
      </c>
      <c r="J149" s="19">
        <v>25</v>
      </c>
      <c r="K149" s="19">
        <f t="shared" si="97"/>
        <v>44309.748599999999</v>
      </c>
      <c r="L149" s="19">
        <f t="shared" si="98"/>
        <v>221548.74299999999</v>
      </c>
      <c r="M149" s="59"/>
      <c r="N149" s="59"/>
      <c r="O149" s="59"/>
      <c r="P149" s="20"/>
      <c r="Q149" s="60">
        <v>50</v>
      </c>
      <c r="R149" s="19">
        <f t="shared" si="106"/>
        <v>8848.5</v>
      </c>
      <c r="S149" s="59"/>
      <c r="T149" s="19"/>
      <c r="U149" s="19">
        <f t="shared" si="100"/>
        <v>22154.874299999996</v>
      </c>
      <c r="V149" s="19">
        <f t="shared" si="101"/>
        <v>252552.11729999998</v>
      </c>
      <c r="W149" s="29">
        <v>1</v>
      </c>
      <c r="X149" s="20">
        <f t="shared" si="102"/>
        <v>252552.11729999998</v>
      </c>
    </row>
    <row r="150" spans="1:79" s="5" customFormat="1" ht="27.75" customHeight="1">
      <c r="A150" s="65"/>
      <c r="B150" s="276" t="s">
        <v>288</v>
      </c>
      <c r="C150" s="17" t="s">
        <v>41</v>
      </c>
      <c r="D150" s="17">
        <v>10.130000000000001</v>
      </c>
      <c r="E150" s="60" t="s">
        <v>237</v>
      </c>
      <c r="F150" s="19">
        <v>17697</v>
      </c>
      <c r="G150" s="18">
        <v>3.57</v>
      </c>
      <c r="H150" s="19">
        <f t="shared" ref="H150" si="107">F150*G150</f>
        <v>63178.289999999994</v>
      </c>
      <c r="I150" s="19">
        <f t="shared" si="103"/>
        <v>147837.19859999997</v>
      </c>
      <c r="J150" s="19">
        <v>25</v>
      </c>
      <c r="K150" s="19">
        <f t="shared" si="97"/>
        <v>36959.299649999994</v>
      </c>
      <c r="L150" s="19">
        <f t="shared" si="98"/>
        <v>184796.49824999998</v>
      </c>
      <c r="M150" s="59"/>
      <c r="N150" s="59"/>
      <c r="O150" s="59"/>
      <c r="P150" s="20"/>
      <c r="Q150" s="60">
        <v>50</v>
      </c>
      <c r="R150" s="19">
        <f t="shared" si="106"/>
        <v>8848.5</v>
      </c>
      <c r="S150" s="59"/>
      <c r="T150" s="19"/>
      <c r="U150" s="19">
        <f t="shared" si="100"/>
        <v>18479.649824999997</v>
      </c>
      <c r="V150" s="19">
        <f t="shared" si="101"/>
        <v>212124.64807499998</v>
      </c>
      <c r="W150" s="29">
        <v>1.25</v>
      </c>
      <c r="X150" s="20">
        <f t="shared" ref="X150" si="108">V150*W150</f>
        <v>265155.81009374995</v>
      </c>
    </row>
    <row r="151" spans="1:79" s="5" customFormat="1" ht="31.5" customHeight="1">
      <c r="A151" s="65"/>
      <c r="B151" s="276" t="s">
        <v>285</v>
      </c>
      <c r="C151" s="17" t="s">
        <v>41</v>
      </c>
      <c r="D151" s="17">
        <v>10.130000000000001</v>
      </c>
      <c r="E151" s="60" t="s">
        <v>237</v>
      </c>
      <c r="F151" s="19">
        <v>17697</v>
      </c>
      <c r="G151" s="18">
        <v>3.57</v>
      </c>
      <c r="H151" s="19">
        <f t="shared" si="96"/>
        <v>63178.289999999994</v>
      </c>
      <c r="I151" s="19">
        <f t="shared" si="103"/>
        <v>147837.19859999997</v>
      </c>
      <c r="J151" s="19">
        <v>25</v>
      </c>
      <c r="K151" s="19">
        <f t="shared" si="97"/>
        <v>36959.299649999994</v>
      </c>
      <c r="L151" s="19">
        <f t="shared" si="98"/>
        <v>184796.49824999998</v>
      </c>
      <c r="M151" s="59"/>
      <c r="N151" s="59"/>
      <c r="O151" s="59"/>
      <c r="P151" s="20"/>
      <c r="Q151" s="60">
        <v>50</v>
      </c>
      <c r="R151" s="19">
        <f t="shared" si="106"/>
        <v>8848.5</v>
      </c>
      <c r="S151" s="59"/>
      <c r="T151" s="19"/>
      <c r="U151" s="19">
        <f t="shared" si="100"/>
        <v>18479.649824999997</v>
      </c>
      <c r="V151" s="19">
        <f t="shared" si="101"/>
        <v>212124.64807499998</v>
      </c>
      <c r="W151" s="29">
        <v>0.5</v>
      </c>
      <c r="X151" s="20">
        <f t="shared" si="102"/>
        <v>106062.32403749999</v>
      </c>
    </row>
    <row r="152" spans="1:79" s="5" customFormat="1" ht="18">
      <c r="A152" s="65"/>
      <c r="B152" s="249"/>
      <c r="C152" s="17"/>
      <c r="D152" s="17"/>
      <c r="E152" s="60"/>
      <c r="F152" s="19"/>
      <c r="G152" s="18"/>
      <c r="H152" s="19"/>
      <c r="I152" s="19"/>
      <c r="J152" s="19"/>
      <c r="K152" s="19"/>
      <c r="L152" s="19"/>
      <c r="M152" s="59"/>
      <c r="N152" s="59"/>
      <c r="O152" s="59"/>
      <c r="P152" s="20"/>
      <c r="Q152" s="60"/>
      <c r="R152" s="19"/>
      <c r="S152" s="59"/>
      <c r="T152" s="19"/>
      <c r="U152" s="19"/>
      <c r="V152" s="19"/>
      <c r="W152" s="116">
        <f>SUM(W138:W151)</f>
        <v>10.75</v>
      </c>
      <c r="X152" s="116">
        <f t="shared" ref="X152" si="109">SUM(X138:X151)</f>
        <v>2638411.7738812496</v>
      </c>
    </row>
    <row r="153" spans="1:79" s="5" customFormat="1" ht="18">
      <c r="A153" s="65"/>
      <c r="B153" s="213" t="s">
        <v>174</v>
      </c>
      <c r="C153" s="17"/>
      <c r="D153" s="17"/>
      <c r="E153" s="60"/>
      <c r="F153" s="19"/>
      <c r="G153" s="18"/>
      <c r="H153" s="19"/>
      <c r="I153" s="19"/>
      <c r="J153" s="19"/>
      <c r="K153" s="19"/>
      <c r="L153" s="19"/>
      <c r="M153" s="59"/>
      <c r="N153" s="59"/>
      <c r="O153" s="59"/>
      <c r="P153" s="20"/>
      <c r="Q153" s="60"/>
      <c r="R153" s="19"/>
      <c r="S153" s="59"/>
      <c r="T153" s="19"/>
      <c r="U153" s="19"/>
      <c r="V153" s="19"/>
      <c r="W153" s="116"/>
      <c r="X153" s="116"/>
    </row>
    <row r="154" spans="1:79" ht="25.5" customHeight="1">
      <c r="A154" s="93"/>
      <c r="B154" s="66" t="s">
        <v>107</v>
      </c>
      <c r="C154" s="128">
        <v>5</v>
      </c>
      <c r="D154" s="66"/>
      <c r="E154" s="83"/>
      <c r="F154" s="19">
        <v>17697</v>
      </c>
      <c r="G154" s="59">
        <v>2.92</v>
      </c>
      <c r="H154" s="19">
        <f t="shared" ref="H154:H159" si="110">F154*G154</f>
        <v>51675.24</v>
      </c>
      <c r="I154" s="19">
        <f>H154*1.45</f>
        <v>74929.097999999998</v>
      </c>
      <c r="J154" s="59"/>
      <c r="K154" s="59"/>
      <c r="L154" s="59"/>
      <c r="M154" s="59"/>
      <c r="N154" s="59"/>
      <c r="O154" s="59"/>
      <c r="P154" s="20"/>
      <c r="Q154" s="59"/>
      <c r="R154" s="59"/>
      <c r="S154" s="59"/>
      <c r="T154" s="59"/>
      <c r="U154" s="19">
        <f t="shared" ref="U154" si="111">I154*10%</f>
        <v>7492.9098000000004</v>
      </c>
      <c r="V154" s="19">
        <f t="shared" ref="V154:V159" si="112">K154+N154+P154+R154+T154+U154+I154</f>
        <v>82422.007799999992</v>
      </c>
      <c r="W154" s="29">
        <v>0.5</v>
      </c>
      <c r="X154" s="20">
        <f t="shared" ref="X154" si="113">V154*W154</f>
        <v>41211.003899999996</v>
      </c>
    </row>
    <row r="155" spans="1:79" s="25" customFormat="1" ht="25.5" customHeight="1">
      <c r="A155" s="36"/>
      <c r="B155" s="30" t="s">
        <v>291</v>
      </c>
      <c r="C155" s="17">
        <v>4</v>
      </c>
      <c r="D155" s="17"/>
      <c r="E155" s="60"/>
      <c r="F155" s="19">
        <v>17697</v>
      </c>
      <c r="G155" s="59">
        <v>2.89</v>
      </c>
      <c r="H155" s="19">
        <f t="shared" si="110"/>
        <v>51144.33</v>
      </c>
      <c r="I155" s="19">
        <f t="shared" ref="I155:I159" si="114">H155*1.45</f>
        <v>74159.2785</v>
      </c>
      <c r="J155" s="59"/>
      <c r="K155" s="59"/>
      <c r="L155" s="59"/>
      <c r="M155" s="59"/>
      <c r="N155" s="59"/>
      <c r="O155" s="59"/>
      <c r="P155" s="20"/>
      <c r="Q155" s="59"/>
      <c r="R155" s="59"/>
      <c r="S155" s="59"/>
      <c r="T155" s="59"/>
      <c r="U155" s="19">
        <f>I155*10%</f>
        <v>7415.92785</v>
      </c>
      <c r="V155" s="19">
        <f t="shared" si="112"/>
        <v>81575.206349999993</v>
      </c>
      <c r="W155" s="29">
        <v>0.5</v>
      </c>
      <c r="X155" s="20">
        <f>V155*W155</f>
        <v>40787.603174999997</v>
      </c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</row>
    <row r="156" spans="1:79" s="25" customFormat="1" ht="36">
      <c r="A156" s="36"/>
      <c r="B156" s="212" t="s">
        <v>289</v>
      </c>
      <c r="C156" s="76">
        <v>4</v>
      </c>
      <c r="D156" s="17"/>
      <c r="E156" s="60"/>
      <c r="F156" s="19">
        <v>17697</v>
      </c>
      <c r="G156" s="59">
        <v>2.89</v>
      </c>
      <c r="H156" s="19">
        <f t="shared" si="110"/>
        <v>51144.33</v>
      </c>
      <c r="I156" s="19">
        <f t="shared" si="114"/>
        <v>74159.2785</v>
      </c>
      <c r="J156" s="59"/>
      <c r="K156" s="59"/>
      <c r="L156" s="59"/>
      <c r="M156" s="59"/>
      <c r="N156" s="59"/>
      <c r="O156" s="60">
        <v>20</v>
      </c>
      <c r="P156" s="20">
        <f t="shared" ref="P156" si="115">O156*F156/100</f>
        <v>3539.4</v>
      </c>
      <c r="Q156" s="59"/>
      <c r="R156" s="59"/>
      <c r="S156" s="59"/>
      <c r="T156" s="59"/>
      <c r="U156" s="19">
        <f>I156*10%</f>
        <v>7415.92785</v>
      </c>
      <c r="V156" s="19">
        <f t="shared" si="112"/>
        <v>85114.606350000002</v>
      </c>
      <c r="W156" s="29">
        <v>1</v>
      </c>
      <c r="X156" s="20">
        <f>V156*W156</f>
        <v>85114.606350000002</v>
      </c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</row>
    <row r="157" spans="1:79" s="25" customFormat="1" ht="24" customHeight="1">
      <c r="A157" s="36"/>
      <c r="B157" s="30" t="s">
        <v>290</v>
      </c>
      <c r="C157" s="17">
        <v>4</v>
      </c>
      <c r="D157" s="17"/>
      <c r="E157" s="60"/>
      <c r="F157" s="19">
        <v>17697</v>
      </c>
      <c r="G157" s="59">
        <v>2.89</v>
      </c>
      <c r="H157" s="19">
        <f t="shared" si="110"/>
        <v>51144.33</v>
      </c>
      <c r="I157" s="19">
        <f t="shared" si="114"/>
        <v>74159.2785</v>
      </c>
      <c r="J157" s="59"/>
      <c r="K157" s="59"/>
      <c r="L157" s="59"/>
      <c r="M157" s="59"/>
      <c r="N157" s="59"/>
      <c r="O157" s="59"/>
      <c r="P157" s="20"/>
      <c r="Q157" s="59"/>
      <c r="R157" s="59"/>
      <c r="S157" s="59"/>
      <c r="T157" s="59"/>
      <c r="U157" s="19">
        <f>I157*10%</f>
        <v>7415.92785</v>
      </c>
      <c r="V157" s="19">
        <f t="shared" si="112"/>
        <v>81575.206349999993</v>
      </c>
      <c r="W157" s="29">
        <v>1</v>
      </c>
      <c r="X157" s="20">
        <f>V157*W157</f>
        <v>81575.206349999993</v>
      </c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</row>
    <row r="158" spans="1:79" s="25" customFormat="1" ht="24" customHeight="1">
      <c r="A158" s="36"/>
      <c r="B158" s="30" t="s">
        <v>281</v>
      </c>
      <c r="C158" s="17">
        <v>4</v>
      </c>
      <c r="D158" s="17"/>
      <c r="E158" s="60"/>
      <c r="F158" s="19">
        <v>17697</v>
      </c>
      <c r="G158" s="59">
        <v>2.89</v>
      </c>
      <c r="H158" s="19">
        <f t="shared" si="110"/>
        <v>51144.33</v>
      </c>
      <c r="I158" s="19">
        <f t="shared" si="114"/>
        <v>74159.2785</v>
      </c>
      <c r="J158" s="59"/>
      <c r="K158" s="59"/>
      <c r="L158" s="59"/>
      <c r="M158" s="59"/>
      <c r="N158" s="59"/>
      <c r="O158" s="59"/>
      <c r="P158" s="20"/>
      <c r="Q158" s="59"/>
      <c r="R158" s="59"/>
      <c r="S158" s="59"/>
      <c r="T158" s="59"/>
      <c r="U158" s="19">
        <f>I158*10%</f>
        <v>7415.92785</v>
      </c>
      <c r="V158" s="19">
        <f t="shared" si="112"/>
        <v>81575.206349999993</v>
      </c>
      <c r="W158" s="29">
        <v>1</v>
      </c>
      <c r="X158" s="20">
        <f>V158*W158</f>
        <v>81575.206349999993</v>
      </c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</row>
    <row r="159" spans="1:79" s="25" customFormat="1" ht="24" customHeight="1">
      <c r="A159" s="36"/>
      <c r="B159" s="30" t="s">
        <v>180</v>
      </c>
      <c r="C159" s="17">
        <v>4</v>
      </c>
      <c r="D159" s="17"/>
      <c r="E159" s="60"/>
      <c r="F159" s="19">
        <v>17697</v>
      </c>
      <c r="G159" s="59">
        <v>2.89</v>
      </c>
      <c r="H159" s="19">
        <f t="shared" si="110"/>
        <v>51144.33</v>
      </c>
      <c r="I159" s="19">
        <f t="shared" si="114"/>
        <v>74159.2785</v>
      </c>
      <c r="J159" s="59"/>
      <c r="K159" s="59"/>
      <c r="L159" s="59"/>
      <c r="M159" s="59"/>
      <c r="N159" s="59"/>
      <c r="O159" s="59"/>
      <c r="P159" s="20"/>
      <c r="Q159" s="59"/>
      <c r="R159" s="59"/>
      <c r="S159" s="59"/>
      <c r="T159" s="59"/>
      <c r="U159" s="19">
        <f>I159*10%</f>
        <v>7415.92785</v>
      </c>
      <c r="V159" s="19">
        <f t="shared" si="112"/>
        <v>81575.206349999993</v>
      </c>
      <c r="W159" s="29">
        <v>4</v>
      </c>
      <c r="X159" s="20">
        <f>V159*W159</f>
        <v>326300.82539999997</v>
      </c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</row>
    <row r="160" spans="1:79" s="25" customFormat="1" ht="18">
      <c r="A160" s="36"/>
      <c r="B160" s="77"/>
      <c r="C160" s="216"/>
      <c r="D160" s="216"/>
      <c r="E160" s="233"/>
      <c r="F160" s="240"/>
      <c r="G160" s="241"/>
      <c r="H160" s="234"/>
      <c r="I160" s="19"/>
      <c r="J160" s="59"/>
      <c r="K160" s="59"/>
      <c r="L160" s="59"/>
      <c r="M160" s="59"/>
      <c r="N160" s="59"/>
      <c r="O160" s="59"/>
      <c r="P160" s="20"/>
      <c r="Q160" s="59"/>
      <c r="R160" s="59"/>
      <c r="S160" s="59"/>
      <c r="T160" s="59"/>
      <c r="U160" s="19"/>
      <c r="V160" s="19"/>
      <c r="W160" s="116">
        <f>SUM(W154:W159)</f>
        <v>8</v>
      </c>
      <c r="X160" s="116">
        <f t="shared" ref="X160" si="116">SUM(X154:X159)</f>
        <v>656564.45152499992</v>
      </c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</row>
    <row r="161" spans="1:79" s="25" customFormat="1" ht="18">
      <c r="A161" s="36"/>
      <c r="B161" s="326" t="s">
        <v>179</v>
      </c>
      <c r="C161" s="327"/>
      <c r="D161" s="327"/>
      <c r="E161" s="327"/>
      <c r="F161" s="327"/>
      <c r="G161" s="327"/>
      <c r="H161" s="328"/>
      <c r="I161" s="19"/>
      <c r="J161" s="59"/>
      <c r="K161" s="59"/>
      <c r="L161" s="59"/>
      <c r="M161" s="59"/>
      <c r="N161" s="59"/>
      <c r="O161" s="59"/>
      <c r="P161" s="20"/>
      <c r="Q161" s="59"/>
      <c r="R161" s="59"/>
      <c r="S161" s="59"/>
      <c r="T161" s="59"/>
      <c r="U161" s="19"/>
      <c r="V161" s="19"/>
      <c r="W161" s="29"/>
      <c r="X161" s="20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</row>
    <row r="162" spans="1:79" s="25" customFormat="1" ht="18">
      <c r="A162" s="36"/>
      <c r="B162" s="217" t="s">
        <v>173</v>
      </c>
      <c r="C162" s="220"/>
      <c r="D162" s="220"/>
      <c r="E162" s="220"/>
      <c r="F162" s="220"/>
      <c r="G162" s="220"/>
      <c r="H162" s="221"/>
      <c r="I162" s="19"/>
      <c r="J162" s="59"/>
      <c r="K162" s="59"/>
      <c r="L162" s="59"/>
      <c r="M162" s="59"/>
      <c r="N162" s="59"/>
      <c r="O162" s="59"/>
      <c r="P162" s="20"/>
      <c r="Q162" s="59"/>
      <c r="R162" s="59"/>
      <c r="S162" s="59"/>
      <c r="T162" s="59"/>
      <c r="U162" s="19"/>
      <c r="V162" s="19"/>
      <c r="W162" s="29"/>
      <c r="X162" s="20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</row>
    <row r="163" spans="1:79" s="25" customFormat="1" ht="27" customHeight="1">
      <c r="A163" s="14"/>
      <c r="B163" s="15" t="s">
        <v>39</v>
      </c>
      <c r="C163" s="17" t="s">
        <v>25</v>
      </c>
      <c r="D163" s="18">
        <v>43.04</v>
      </c>
      <c r="E163" s="19" t="s">
        <v>237</v>
      </c>
      <c r="F163" s="17">
        <v>17697</v>
      </c>
      <c r="G163" s="17">
        <v>4.7699999999999996</v>
      </c>
      <c r="H163" s="19">
        <f>F163*G163</f>
        <v>84414.689999999988</v>
      </c>
      <c r="I163" s="19">
        <f>H163*3.42</f>
        <v>288698.23979999998</v>
      </c>
      <c r="J163" s="19">
        <v>25</v>
      </c>
      <c r="K163" s="19">
        <f t="shared" ref="K163:K164" si="117">I163*25%</f>
        <v>72174.559949999995</v>
      </c>
      <c r="L163" s="19">
        <f t="shared" ref="L163:L164" si="118">I163+K163</f>
        <v>360872.79975000001</v>
      </c>
      <c r="M163" s="19"/>
      <c r="N163" s="19"/>
      <c r="O163" s="19"/>
      <c r="P163" s="20">
        <f>O163*F163/100</f>
        <v>0</v>
      </c>
      <c r="Q163" s="19"/>
      <c r="R163" s="19"/>
      <c r="S163" s="19"/>
      <c r="T163" s="19"/>
      <c r="U163" s="19">
        <f t="shared" ref="U163:U164" si="119">(I163+K163)*10/100</f>
        <v>36087.279974999998</v>
      </c>
      <c r="V163" s="19">
        <f t="shared" ref="V163" si="120">K163+N163+P163+R163+T163+U163+I163</f>
        <v>396960.07972499996</v>
      </c>
      <c r="W163" s="23">
        <v>0.25</v>
      </c>
      <c r="X163" s="20">
        <f>V163*W163</f>
        <v>99240.01993124999</v>
      </c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</row>
    <row r="164" spans="1:79" s="25" customFormat="1" ht="27" customHeight="1">
      <c r="A164" s="14"/>
      <c r="B164" s="15" t="s">
        <v>39</v>
      </c>
      <c r="C164" s="17" t="s">
        <v>25</v>
      </c>
      <c r="D164" s="18">
        <v>28.02</v>
      </c>
      <c r="E164" s="19" t="s">
        <v>237</v>
      </c>
      <c r="F164" s="17">
        <v>17697</v>
      </c>
      <c r="G164" s="17">
        <v>4.7699999999999996</v>
      </c>
      <c r="H164" s="19">
        <f>F164*G164</f>
        <v>84414.689999999988</v>
      </c>
      <c r="I164" s="19">
        <f>H164*3.42</f>
        <v>288698.23979999998</v>
      </c>
      <c r="J164" s="19">
        <v>25</v>
      </c>
      <c r="K164" s="19">
        <f t="shared" si="117"/>
        <v>72174.559949999995</v>
      </c>
      <c r="L164" s="19">
        <f t="shared" si="118"/>
        <v>360872.79975000001</v>
      </c>
      <c r="M164" s="19"/>
      <c r="N164" s="19"/>
      <c r="O164" s="19"/>
      <c r="P164" s="20">
        <f>O164*F164/100</f>
        <v>0</v>
      </c>
      <c r="Q164" s="19"/>
      <c r="R164" s="19"/>
      <c r="S164" s="19"/>
      <c r="T164" s="19"/>
      <c r="U164" s="19">
        <f t="shared" si="119"/>
        <v>36087.279974999998</v>
      </c>
      <c r="V164" s="19">
        <f>K164+N164+P164+R164+T164+U164+I164</f>
        <v>396960.07972499996</v>
      </c>
      <c r="W164" s="23">
        <v>0.5</v>
      </c>
      <c r="X164" s="20">
        <f>V164*W164</f>
        <v>198480.03986249998</v>
      </c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</row>
    <row r="165" spans="1:79" s="25" customFormat="1" ht="18">
      <c r="A165" s="14"/>
      <c r="B165" s="15"/>
      <c r="C165" s="17"/>
      <c r="D165" s="18"/>
      <c r="E165" s="19"/>
      <c r="F165" s="17"/>
      <c r="G165" s="17"/>
      <c r="H165" s="19"/>
      <c r="I165" s="19"/>
      <c r="J165" s="19"/>
      <c r="K165" s="19"/>
      <c r="L165" s="19"/>
      <c r="M165" s="19"/>
      <c r="N165" s="19"/>
      <c r="O165" s="19"/>
      <c r="P165" s="20"/>
      <c r="Q165" s="19"/>
      <c r="R165" s="19"/>
      <c r="S165" s="19"/>
      <c r="T165" s="19"/>
      <c r="U165" s="19"/>
      <c r="V165" s="19"/>
      <c r="W165" s="235">
        <f>SUM(W163:W164)</f>
        <v>0.75</v>
      </c>
      <c r="X165" s="235">
        <f t="shared" ref="X165" si="121">SUM(X163:X164)</f>
        <v>297720.05979374994</v>
      </c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</row>
    <row r="166" spans="1:79" s="25" customFormat="1" ht="18">
      <c r="A166" s="14"/>
      <c r="B166" s="218" t="s">
        <v>170</v>
      </c>
      <c r="C166" s="17"/>
      <c r="D166" s="18"/>
      <c r="E166" s="19"/>
      <c r="F166" s="17"/>
      <c r="G166" s="17"/>
      <c r="H166" s="19"/>
      <c r="I166" s="19"/>
      <c r="J166" s="19"/>
      <c r="K166" s="19"/>
      <c r="L166" s="19"/>
      <c r="M166" s="19"/>
      <c r="N166" s="19"/>
      <c r="O166" s="19"/>
      <c r="P166" s="20"/>
      <c r="Q166" s="19"/>
      <c r="R166" s="19"/>
      <c r="S166" s="19"/>
      <c r="T166" s="19"/>
      <c r="U166" s="19"/>
      <c r="V166" s="19"/>
      <c r="W166" s="23"/>
      <c r="X166" s="20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</row>
    <row r="167" spans="1:79" s="25" customFormat="1" ht="24" customHeight="1">
      <c r="A167" s="48"/>
      <c r="B167" s="68" t="s">
        <v>292</v>
      </c>
      <c r="C167" s="69" t="s">
        <v>41</v>
      </c>
      <c r="D167" s="69">
        <v>10.130000000000001</v>
      </c>
      <c r="E167" s="60" t="s">
        <v>237</v>
      </c>
      <c r="F167" s="70">
        <v>17697</v>
      </c>
      <c r="G167" s="18">
        <v>3.57</v>
      </c>
      <c r="H167" s="70">
        <f t="shared" ref="H167:H171" si="122">F167*G167</f>
        <v>63178.289999999994</v>
      </c>
      <c r="I167" s="19">
        <f>H167*2.34</f>
        <v>147837.19859999997</v>
      </c>
      <c r="J167" s="70">
        <v>25</v>
      </c>
      <c r="K167" s="19">
        <f>I167*25%</f>
        <v>36959.299649999994</v>
      </c>
      <c r="L167" s="19">
        <f t="shared" ref="L167:L171" si="123">I167+K167</f>
        <v>184796.49824999998</v>
      </c>
      <c r="M167" s="71"/>
      <c r="N167" s="71"/>
      <c r="O167" s="71"/>
      <c r="P167" s="58"/>
      <c r="Q167" s="72"/>
      <c r="R167" s="70"/>
      <c r="S167" s="72">
        <v>25</v>
      </c>
      <c r="T167" s="70">
        <f t="shared" ref="T167" si="124">S167*F167/100</f>
        <v>4424.25</v>
      </c>
      <c r="U167" s="19">
        <f t="shared" ref="U167:U171" si="125">(I167+K167)*10/100</f>
        <v>18479.649824999997</v>
      </c>
      <c r="V167" s="19">
        <f>K167+N167+P167+R167+T167+U167+I167</f>
        <v>207700.39807499998</v>
      </c>
      <c r="W167" s="73">
        <v>0.25</v>
      </c>
      <c r="X167" s="58">
        <f t="shared" ref="X167:X171" si="126">V167*W167</f>
        <v>51925.099518749994</v>
      </c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</row>
    <row r="168" spans="1:79" s="25" customFormat="1" ht="24" customHeight="1">
      <c r="A168" s="36"/>
      <c r="B168" s="30" t="s">
        <v>288</v>
      </c>
      <c r="C168" s="17" t="s">
        <v>43</v>
      </c>
      <c r="D168" s="17">
        <v>41.01</v>
      </c>
      <c r="E168" s="60" t="s">
        <v>22</v>
      </c>
      <c r="F168" s="19">
        <v>17697</v>
      </c>
      <c r="G168" s="18">
        <v>4.53</v>
      </c>
      <c r="H168" s="19">
        <f t="shared" si="122"/>
        <v>80167.41</v>
      </c>
      <c r="I168" s="19">
        <f t="shared" ref="I168:I171" si="127">H168*2.34</f>
        <v>187591.73939999999</v>
      </c>
      <c r="J168" s="19">
        <v>25</v>
      </c>
      <c r="K168" s="19">
        <f>I168*25%</f>
        <v>46897.934849999998</v>
      </c>
      <c r="L168" s="19">
        <f t="shared" si="123"/>
        <v>234489.67424999998</v>
      </c>
      <c r="M168" s="59"/>
      <c r="N168" s="59"/>
      <c r="O168" s="59"/>
      <c r="P168" s="20"/>
      <c r="Q168" s="60"/>
      <c r="R168" s="19"/>
      <c r="S168" s="60"/>
      <c r="T168" s="19"/>
      <c r="U168" s="19">
        <f t="shared" si="125"/>
        <v>23448.967424999995</v>
      </c>
      <c r="V168" s="19">
        <f>K168+N168+P168+R168+T168+U168+I168</f>
        <v>257938.64167499999</v>
      </c>
      <c r="W168" s="29">
        <v>1</v>
      </c>
      <c r="X168" s="20">
        <f t="shared" si="126"/>
        <v>257938.64167499999</v>
      </c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</row>
    <row r="169" spans="1:79" s="25" customFormat="1" ht="24" customHeight="1">
      <c r="A169" s="36"/>
      <c r="B169" s="30" t="s">
        <v>288</v>
      </c>
      <c r="C169" s="17" t="s">
        <v>43</v>
      </c>
      <c r="D169" s="17">
        <v>30.09</v>
      </c>
      <c r="E169" s="60" t="s">
        <v>22</v>
      </c>
      <c r="F169" s="19">
        <v>17697</v>
      </c>
      <c r="G169" s="18">
        <v>4.53</v>
      </c>
      <c r="H169" s="19">
        <f t="shared" si="122"/>
        <v>80167.41</v>
      </c>
      <c r="I169" s="19">
        <f t="shared" si="127"/>
        <v>187591.73939999999</v>
      </c>
      <c r="J169" s="19">
        <v>25</v>
      </c>
      <c r="K169" s="19">
        <f>I169*25%</f>
        <v>46897.934849999998</v>
      </c>
      <c r="L169" s="19">
        <f t="shared" si="123"/>
        <v>234489.67424999998</v>
      </c>
      <c r="M169" s="59"/>
      <c r="N169" s="59"/>
      <c r="O169" s="59"/>
      <c r="P169" s="20"/>
      <c r="Q169" s="60"/>
      <c r="R169" s="19"/>
      <c r="S169" s="60"/>
      <c r="T169" s="19"/>
      <c r="U169" s="19">
        <f t="shared" si="125"/>
        <v>23448.967424999995</v>
      </c>
      <c r="V169" s="19">
        <f>K169+N169+P169+R169+T169+U169+I169</f>
        <v>257938.64167499999</v>
      </c>
      <c r="W169" s="29">
        <v>1</v>
      </c>
      <c r="X169" s="20">
        <f t="shared" si="126"/>
        <v>257938.64167499999</v>
      </c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</row>
    <row r="170" spans="1:79" s="25" customFormat="1" ht="24" customHeight="1">
      <c r="A170" s="36"/>
      <c r="B170" s="30" t="s">
        <v>288</v>
      </c>
      <c r="C170" s="17" t="s">
        <v>43</v>
      </c>
      <c r="D170" s="17">
        <v>39.08</v>
      </c>
      <c r="E170" s="60" t="s">
        <v>22</v>
      </c>
      <c r="F170" s="19">
        <v>17697</v>
      </c>
      <c r="G170" s="18">
        <v>4.53</v>
      </c>
      <c r="H170" s="19">
        <f t="shared" si="122"/>
        <v>80167.41</v>
      </c>
      <c r="I170" s="19">
        <f t="shared" si="127"/>
        <v>187591.73939999999</v>
      </c>
      <c r="J170" s="19">
        <v>25</v>
      </c>
      <c r="K170" s="19">
        <f>I170*25%</f>
        <v>46897.934849999998</v>
      </c>
      <c r="L170" s="19">
        <f t="shared" si="123"/>
        <v>234489.67424999998</v>
      </c>
      <c r="M170" s="59"/>
      <c r="N170" s="59"/>
      <c r="O170" s="59"/>
      <c r="P170" s="20"/>
      <c r="Q170" s="60"/>
      <c r="R170" s="19"/>
      <c r="S170" s="60"/>
      <c r="T170" s="19"/>
      <c r="U170" s="19">
        <f t="shared" si="125"/>
        <v>23448.967424999995</v>
      </c>
      <c r="V170" s="19">
        <f>K170+N170+P170+R170+T170+U170+I170</f>
        <v>257938.64167499999</v>
      </c>
      <c r="W170" s="29">
        <v>1</v>
      </c>
      <c r="X170" s="20">
        <f t="shared" si="126"/>
        <v>257938.64167499999</v>
      </c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</row>
    <row r="171" spans="1:79" s="25" customFormat="1" ht="24" customHeight="1">
      <c r="A171" s="36"/>
      <c r="B171" s="30" t="s">
        <v>288</v>
      </c>
      <c r="C171" s="17" t="s">
        <v>43</v>
      </c>
      <c r="D171" s="17">
        <v>34</v>
      </c>
      <c r="E171" s="60" t="s">
        <v>22</v>
      </c>
      <c r="F171" s="19">
        <v>17697</v>
      </c>
      <c r="G171" s="18">
        <v>4.53</v>
      </c>
      <c r="H171" s="19">
        <f t="shared" si="122"/>
        <v>80167.41</v>
      </c>
      <c r="I171" s="19">
        <f t="shared" si="127"/>
        <v>187591.73939999999</v>
      </c>
      <c r="J171" s="19">
        <v>25</v>
      </c>
      <c r="K171" s="19">
        <f>I171*25%</f>
        <v>46897.934849999998</v>
      </c>
      <c r="L171" s="19">
        <f t="shared" si="123"/>
        <v>234489.67424999998</v>
      </c>
      <c r="M171" s="59"/>
      <c r="N171" s="59"/>
      <c r="O171" s="59"/>
      <c r="P171" s="20"/>
      <c r="Q171" s="60"/>
      <c r="R171" s="19"/>
      <c r="S171" s="60"/>
      <c r="T171" s="19"/>
      <c r="U171" s="19">
        <f t="shared" si="125"/>
        <v>23448.967424999995</v>
      </c>
      <c r="V171" s="19">
        <f>K171+N171+P171+R171+T171+U171+I171</f>
        <v>257938.64167499999</v>
      </c>
      <c r="W171" s="29">
        <v>1</v>
      </c>
      <c r="X171" s="20">
        <f t="shared" si="126"/>
        <v>257938.64167499999</v>
      </c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</row>
    <row r="172" spans="1:79" s="25" customFormat="1" ht="27.75" customHeight="1">
      <c r="A172" s="36"/>
      <c r="B172" s="75"/>
      <c r="C172" s="17"/>
      <c r="D172" s="17"/>
      <c r="E172" s="60"/>
      <c r="F172" s="19"/>
      <c r="G172" s="18"/>
      <c r="H172" s="19"/>
      <c r="I172" s="19"/>
      <c r="J172" s="19"/>
      <c r="K172" s="19"/>
      <c r="L172" s="19"/>
      <c r="M172" s="59"/>
      <c r="N172" s="59"/>
      <c r="O172" s="59"/>
      <c r="P172" s="20"/>
      <c r="Q172" s="60"/>
      <c r="R172" s="19"/>
      <c r="S172" s="60"/>
      <c r="T172" s="19"/>
      <c r="U172" s="19"/>
      <c r="V172" s="19"/>
      <c r="W172" s="116">
        <f>SUM(W167:W171)</f>
        <v>4.25</v>
      </c>
      <c r="X172" s="116">
        <f t="shared" ref="X172" si="128">SUM(X167:X171)</f>
        <v>1083679.6662187499</v>
      </c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</row>
    <row r="173" spans="1:79" s="25" customFormat="1" ht="18">
      <c r="A173" s="14"/>
      <c r="B173" s="213" t="s">
        <v>174</v>
      </c>
      <c r="C173" s="17"/>
      <c r="D173" s="18"/>
      <c r="E173" s="19"/>
      <c r="F173" s="17"/>
      <c r="G173" s="17"/>
      <c r="H173" s="19"/>
      <c r="I173" s="19"/>
      <c r="J173" s="19"/>
      <c r="K173" s="19"/>
      <c r="L173" s="19"/>
      <c r="M173" s="19"/>
      <c r="N173" s="19"/>
      <c r="O173" s="19"/>
      <c r="P173" s="20"/>
      <c r="Q173" s="19"/>
      <c r="R173" s="19"/>
      <c r="S173" s="19"/>
      <c r="T173" s="19"/>
      <c r="U173" s="19"/>
      <c r="V173" s="19"/>
      <c r="W173" s="23"/>
      <c r="X173" s="20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</row>
    <row r="174" spans="1:79" ht="25.5" customHeight="1">
      <c r="A174" s="93"/>
      <c r="B174" s="66" t="s">
        <v>107</v>
      </c>
      <c r="C174" s="128">
        <v>5</v>
      </c>
      <c r="D174" s="66"/>
      <c r="E174" s="83"/>
      <c r="F174" s="19">
        <v>17697</v>
      </c>
      <c r="G174" s="59">
        <v>2.92</v>
      </c>
      <c r="H174" s="19">
        <f>F174*G174</f>
        <v>51675.24</v>
      </c>
      <c r="I174" s="19">
        <f>H174*1.45</f>
        <v>74929.097999999998</v>
      </c>
      <c r="J174" s="59"/>
      <c r="K174" s="59"/>
      <c r="L174" s="59"/>
      <c r="M174" s="59"/>
      <c r="N174" s="59"/>
      <c r="O174" s="59"/>
      <c r="P174" s="20"/>
      <c r="Q174" s="59"/>
      <c r="R174" s="59"/>
      <c r="S174" s="59"/>
      <c r="T174" s="59"/>
      <c r="U174" s="19">
        <f t="shared" ref="U174" si="129">I174*10%</f>
        <v>7492.9098000000004</v>
      </c>
      <c r="V174" s="19">
        <f>K174+N174+P174+R174+T174+U174+I174</f>
        <v>82422.007799999992</v>
      </c>
      <c r="W174" s="29">
        <v>0.5</v>
      </c>
      <c r="X174" s="20">
        <f t="shared" ref="X174" si="130">V174*W174</f>
        <v>41211.003899999996</v>
      </c>
    </row>
    <row r="175" spans="1:79" s="25" customFormat="1" ht="25.5" customHeight="1">
      <c r="A175" s="36"/>
      <c r="B175" s="30" t="s">
        <v>180</v>
      </c>
      <c r="C175" s="17">
        <v>4</v>
      </c>
      <c r="D175" s="17"/>
      <c r="E175" s="60"/>
      <c r="F175" s="19">
        <v>17697</v>
      </c>
      <c r="G175" s="59">
        <v>2.89</v>
      </c>
      <c r="H175" s="19">
        <f>F175*G175</f>
        <v>51144.33</v>
      </c>
      <c r="I175" s="19">
        <f>H175*1.45</f>
        <v>74159.2785</v>
      </c>
      <c r="J175" s="59"/>
      <c r="K175" s="59"/>
      <c r="L175" s="59"/>
      <c r="M175" s="59"/>
      <c r="N175" s="59"/>
      <c r="O175" s="59"/>
      <c r="P175" s="20"/>
      <c r="Q175" s="59"/>
      <c r="R175" s="59"/>
      <c r="S175" s="59"/>
      <c r="T175" s="59"/>
      <c r="U175" s="19">
        <f>I175*10%</f>
        <v>7415.92785</v>
      </c>
      <c r="V175" s="19">
        <f>K175+N175+P175+R175+T175+U175+I175</f>
        <v>81575.206349999993</v>
      </c>
      <c r="W175" s="29">
        <v>4.5</v>
      </c>
      <c r="X175" s="20">
        <f>V175*W175</f>
        <v>367088.42857499997</v>
      </c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</row>
    <row r="176" spans="1:79" s="25" customFormat="1" ht="18">
      <c r="A176" s="36"/>
      <c r="B176" s="77"/>
      <c r="C176" s="216"/>
      <c r="D176" s="216"/>
      <c r="E176" s="233"/>
      <c r="F176" s="240"/>
      <c r="G176" s="241"/>
      <c r="H176" s="234"/>
      <c r="I176" s="19"/>
      <c r="J176" s="59"/>
      <c r="K176" s="59"/>
      <c r="L176" s="59"/>
      <c r="M176" s="59"/>
      <c r="N176" s="59"/>
      <c r="O176" s="59"/>
      <c r="P176" s="20"/>
      <c r="Q176" s="59"/>
      <c r="R176" s="59"/>
      <c r="S176" s="59"/>
      <c r="T176" s="59"/>
      <c r="U176" s="19"/>
      <c r="V176" s="19"/>
      <c r="W176" s="116">
        <f>SUM(W174:W175)</f>
        <v>5</v>
      </c>
      <c r="X176" s="116">
        <f>SUM(X174:X175)</f>
        <v>408299.43247499998</v>
      </c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</row>
    <row r="177" spans="1:79" s="25" customFormat="1" ht="18">
      <c r="A177" s="36"/>
      <c r="B177" s="326" t="s">
        <v>181</v>
      </c>
      <c r="C177" s="327"/>
      <c r="D177" s="327"/>
      <c r="E177" s="327"/>
      <c r="F177" s="327"/>
      <c r="G177" s="327"/>
      <c r="H177" s="328"/>
      <c r="I177" s="19"/>
      <c r="J177" s="59"/>
      <c r="K177" s="59"/>
      <c r="L177" s="59"/>
      <c r="M177" s="59"/>
      <c r="N177" s="59"/>
      <c r="O177" s="59"/>
      <c r="P177" s="20"/>
      <c r="Q177" s="59"/>
      <c r="R177" s="59"/>
      <c r="S177" s="59"/>
      <c r="T177" s="59"/>
      <c r="U177" s="19"/>
      <c r="V177" s="19"/>
      <c r="W177" s="116"/>
      <c r="X177" s="236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</row>
    <row r="178" spans="1:79" s="25" customFormat="1" ht="18">
      <c r="A178" s="14"/>
      <c r="B178" s="218" t="s">
        <v>170</v>
      </c>
      <c r="C178" s="17"/>
      <c r="D178" s="18"/>
      <c r="E178" s="19"/>
      <c r="F178" s="17"/>
      <c r="G178" s="18"/>
      <c r="H178" s="19"/>
      <c r="I178" s="19"/>
      <c r="J178" s="19"/>
      <c r="K178" s="19"/>
      <c r="L178" s="19"/>
      <c r="M178" s="19"/>
      <c r="N178" s="19"/>
      <c r="O178" s="19"/>
      <c r="P178" s="20"/>
      <c r="Q178" s="19"/>
      <c r="R178" s="19"/>
      <c r="S178" s="19"/>
      <c r="T178" s="19"/>
      <c r="U178" s="19"/>
      <c r="V178" s="19"/>
      <c r="W178" s="29"/>
      <c r="X178" s="19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</row>
    <row r="179" spans="1:79" s="25" customFormat="1" ht="36.75" customHeight="1">
      <c r="A179" s="48"/>
      <c r="B179" s="277" t="s">
        <v>293</v>
      </c>
      <c r="C179" s="17" t="s">
        <v>41</v>
      </c>
      <c r="D179" s="17">
        <v>3.04</v>
      </c>
      <c r="E179" s="60" t="s">
        <v>237</v>
      </c>
      <c r="F179" s="19">
        <v>17697</v>
      </c>
      <c r="G179" s="18">
        <v>3.45</v>
      </c>
      <c r="H179" s="70">
        <f t="shared" ref="H179" si="131">F179*G179</f>
        <v>61054.65</v>
      </c>
      <c r="I179" s="19">
        <f>H179*2.34</f>
        <v>142867.88099999999</v>
      </c>
      <c r="J179" s="70">
        <v>25</v>
      </c>
      <c r="K179" s="19">
        <f>I179*25%</f>
        <v>35716.970249999998</v>
      </c>
      <c r="L179" s="19">
        <f t="shared" ref="L179:L183" si="132">I179+K179</f>
        <v>178584.85125000001</v>
      </c>
      <c r="M179" s="71"/>
      <c r="N179" s="71"/>
      <c r="O179" s="71"/>
      <c r="P179" s="58"/>
      <c r="Q179" s="72"/>
      <c r="R179" s="70"/>
      <c r="S179" s="72">
        <v>25</v>
      </c>
      <c r="T179" s="70">
        <f t="shared" ref="T179" si="133">S179*F179/100</f>
        <v>4424.25</v>
      </c>
      <c r="U179" s="19">
        <f t="shared" ref="U179:U183" si="134">(I179+K179)*10/100</f>
        <v>17858.485125000003</v>
      </c>
      <c r="V179" s="19">
        <f>K179+N179+P179+R179+T179+U179+I179</f>
        <v>200867.58637500001</v>
      </c>
      <c r="W179" s="73">
        <v>0.5</v>
      </c>
      <c r="X179" s="58">
        <f t="shared" ref="X179" si="135">V179*W179</f>
        <v>100433.79318750001</v>
      </c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</row>
    <row r="180" spans="1:79" s="25" customFormat="1" ht="36">
      <c r="A180" s="36"/>
      <c r="B180" s="277" t="s">
        <v>294</v>
      </c>
      <c r="C180" s="17" t="s">
        <v>41</v>
      </c>
      <c r="D180" s="17">
        <v>3.04</v>
      </c>
      <c r="E180" s="60" t="s">
        <v>237</v>
      </c>
      <c r="F180" s="19">
        <v>17697</v>
      </c>
      <c r="G180" s="18">
        <v>3.45</v>
      </c>
      <c r="H180" s="19">
        <f>F180*G180</f>
        <v>61054.65</v>
      </c>
      <c r="I180" s="19">
        <f t="shared" ref="I180:I183" si="136">H180*2.34</f>
        <v>142867.88099999999</v>
      </c>
      <c r="J180" s="19">
        <v>25</v>
      </c>
      <c r="K180" s="19">
        <f>I180*25%</f>
        <v>35716.970249999998</v>
      </c>
      <c r="L180" s="19">
        <f t="shared" si="132"/>
        <v>178584.85125000001</v>
      </c>
      <c r="M180" s="59"/>
      <c r="N180" s="59"/>
      <c r="O180" s="59"/>
      <c r="P180" s="20"/>
      <c r="Q180" s="60"/>
      <c r="R180" s="19"/>
      <c r="S180" s="59"/>
      <c r="T180" s="19"/>
      <c r="U180" s="19">
        <f t="shared" si="134"/>
        <v>17858.485125000003</v>
      </c>
      <c r="V180" s="19">
        <f>K180+N180+P180+R180+T180+U180+I180</f>
        <v>196443.33637500001</v>
      </c>
      <c r="W180" s="29">
        <v>1</v>
      </c>
      <c r="X180" s="20">
        <f>V180*W180</f>
        <v>196443.33637500001</v>
      </c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</row>
    <row r="181" spans="1:79" s="25" customFormat="1" ht="36">
      <c r="A181" s="36"/>
      <c r="B181" s="28" t="s">
        <v>295</v>
      </c>
      <c r="C181" s="17" t="s">
        <v>44</v>
      </c>
      <c r="D181" s="17">
        <v>13.01</v>
      </c>
      <c r="E181" s="19">
        <v>1</v>
      </c>
      <c r="F181" s="19">
        <v>17697</v>
      </c>
      <c r="G181" s="18">
        <v>4.1900000000000004</v>
      </c>
      <c r="H181" s="19">
        <f>F181*G181</f>
        <v>74150.430000000008</v>
      </c>
      <c r="I181" s="19">
        <f t="shared" si="136"/>
        <v>173512.0062</v>
      </c>
      <c r="J181" s="19">
        <v>25</v>
      </c>
      <c r="K181" s="19">
        <f>I181*25%</f>
        <v>43378.001550000001</v>
      </c>
      <c r="L181" s="19">
        <f t="shared" si="132"/>
        <v>216890.00774999999</v>
      </c>
      <c r="M181" s="59"/>
      <c r="N181" s="59"/>
      <c r="O181" s="59"/>
      <c r="P181" s="20"/>
      <c r="Q181" s="60"/>
      <c r="R181" s="19"/>
      <c r="S181" s="59"/>
      <c r="T181" s="19"/>
      <c r="U181" s="19">
        <f t="shared" si="134"/>
        <v>21689.000774999997</v>
      </c>
      <c r="V181" s="19">
        <f>K181+N181+P181+R181+T181+U181+I181</f>
        <v>238579.00852500001</v>
      </c>
      <c r="W181" s="29">
        <v>1</v>
      </c>
      <c r="X181" s="20">
        <f>V181*W181</f>
        <v>238579.00852500001</v>
      </c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</row>
    <row r="182" spans="1:79" s="25" customFormat="1" ht="36">
      <c r="A182" s="36"/>
      <c r="B182" s="277" t="s">
        <v>294</v>
      </c>
      <c r="C182" s="17" t="s">
        <v>41</v>
      </c>
      <c r="D182" s="18">
        <v>4</v>
      </c>
      <c r="E182" s="60" t="s">
        <v>237</v>
      </c>
      <c r="F182" s="19">
        <v>17697</v>
      </c>
      <c r="G182" s="18">
        <v>3.45</v>
      </c>
      <c r="H182" s="19">
        <f>F182*G182</f>
        <v>61054.65</v>
      </c>
      <c r="I182" s="19">
        <f t="shared" si="136"/>
        <v>142867.88099999999</v>
      </c>
      <c r="J182" s="19">
        <v>25</v>
      </c>
      <c r="K182" s="19">
        <f>I182*25%</f>
        <v>35716.970249999998</v>
      </c>
      <c r="L182" s="19">
        <f t="shared" si="132"/>
        <v>178584.85125000001</v>
      </c>
      <c r="M182" s="59"/>
      <c r="N182" s="59"/>
      <c r="O182" s="59"/>
      <c r="P182" s="20"/>
      <c r="Q182" s="60"/>
      <c r="R182" s="19"/>
      <c r="S182" s="59"/>
      <c r="T182" s="19"/>
      <c r="U182" s="19">
        <f t="shared" si="134"/>
        <v>17858.485125000003</v>
      </c>
      <c r="V182" s="19">
        <f>K182+N182+P182+R182+T182+U182+I182</f>
        <v>196443.33637500001</v>
      </c>
      <c r="W182" s="29">
        <v>1</v>
      </c>
      <c r="X182" s="20">
        <f>V182*W182</f>
        <v>196443.33637500001</v>
      </c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</row>
    <row r="183" spans="1:79" s="25" customFormat="1" ht="36">
      <c r="A183" s="36"/>
      <c r="B183" s="28" t="s">
        <v>295</v>
      </c>
      <c r="C183" s="17" t="s">
        <v>43</v>
      </c>
      <c r="D183" s="17">
        <v>28.04</v>
      </c>
      <c r="E183" s="60" t="s">
        <v>22</v>
      </c>
      <c r="F183" s="19">
        <v>17697</v>
      </c>
      <c r="G183" s="18">
        <v>4.53</v>
      </c>
      <c r="H183" s="19">
        <f>F183*G183</f>
        <v>80167.41</v>
      </c>
      <c r="I183" s="19">
        <f t="shared" si="136"/>
        <v>187591.73939999999</v>
      </c>
      <c r="J183" s="19">
        <v>25</v>
      </c>
      <c r="K183" s="19">
        <f>I183*25%</f>
        <v>46897.934849999998</v>
      </c>
      <c r="L183" s="19">
        <f t="shared" si="132"/>
        <v>234489.67424999998</v>
      </c>
      <c r="M183" s="59"/>
      <c r="N183" s="59"/>
      <c r="O183" s="59"/>
      <c r="P183" s="20"/>
      <c r="Q183" s="60"/>
      <c r="R183" s="19"/>
      <c r="S183" s="59"/>
      <c r="T183" s="19"/>
      <c r="U183" s="19">
        <f t="shared" si="134"/>
        <v>23448.967424999995</v>
      </c>
      <c r="V183" s="19">
        <f>K183+N183+P183+R183+T183+U183+I183</f>
        <v>257938.64167499999</v>
      </c>
      <c r="W183" s="29">
        <v>1</v>
      </c>
      <c r="X183" s="20">
        <f>V183*W183</f>
        <v>257938.64167499999</v>
      </c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</row>
    <row r="184" spans="1:79" s="25" customFormat="1" ht="18">
      <c r="A184" s="36"/>
      <c r="B184" s="75"/>
      <c r="C184" s="17"/>
      <c r="D184" s="17"/>
      <c r="E184" s="60"/>
      <c r="F184" s="19"/>
      <c r="G184" s="18"/>
      <c r="H184" s="19"/>
      <c r="I184" s="19"/>
      <c r="J184" s="19"/>
      <c r="K184" s="19"/>
      <c r="L184" s="19"/>
      <c r="M184" s="59"/>
      <c r="N184" s="59"/>
      <c r="O184" s="59"/>
      <c r="P184" s="20"/>
      <c r="Q184" s="60"/>
      <c r="R184" s="19"/>
      <c r="S184" s="59"/>
      <c r="T184" s="19"/>
      <c r="U184" s="19"/>
      <c r="V184" s="19"/>
      <c r="W184" s="116">
        <f>SUM(W179:W183)</f>
        <v>4.5</v>
      </c>
      <c r="X184" s="116">
        <f t="shared" ref="X184" si="137">SUM(X179:X183)</f>
        <v>989838.11613750004</v>
      </c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</row>
    <row r="185" spans="1:79" s="25" customFormat="1" ht="18">
      <c r="A185" s="36"/>
      <c r="B185" s="213" t="s">
        <v>174</v>
      </c>
      <c r="C185" s="17"/>
      <c r="D185" s="17"/>
      <c r="E185" s="60"/>
      <c r="F185" s="19"/>
      <c r="G185" s="18"/>
      <c r="H185" s="19"/>
      <c r="I185" s="19"/>
      <c r="J185" s="19"/>
      <c r="K185" s="19"/>
      <c r="L185" s="19"/>
      <c r="M185" s="59"/>
      <c r="N185" s="59"/>
      <c r="O185" s="59"/>
      <c r="P185" s="20"/>
      <c r="Q185" s="60"/>
      <c r="R185" s="19"/>
      <c r="S185" s="59"/>
      <c r="T185" s="19"/>
      <c r="U185" s="19"/>
      <c r="V185" s="19"/>
      <c r="W185" s="29"/>
      <c r="X185" s="20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</row>
    <row r="186" spans="1:79" s="25" customFormat="1" ht="29.25" customHeight="1">
      <c r="A186" s="36"/>
      <c r="B186" s="30" t="s">
        <v>137</v>
      </c>
      <c r="C186" s="17">
        <v>4</v>
      </c>
      <c r="D186" s="17"/>
      <c r="E186" s="60"/>
      <c r="F186" s="19">
        <v>17697</v>
      </c>
      <c r="G186" s="59">
        <v>2.89</v>
      </c>
      <c r="H186" s="19">
        <f>F186*G186</f>
        <v>51144.33</v>
      </c>
      <c r="I186" s="19">
        <f>H186*1.45</f>
        <v>74159.2785</v>
      </c>
      <c r="J186" s="59"/>
      <c r="K186" s="59"/>
      <c r="L186" s="59"/>
      <c r="M186" s="59"/>
      <c r="N186" s="59"/>
      <c r="O186" s="59"/>
      <c r="P186" s="20"/>
      <c r="Q186" s="59"/>
      <c r="R186" s="59"/>
      <c r="S186" s="59"/>
      <c r="T186" s="59"/>
      <c r="U186" s="19">
        <f>I186*10%</f>
        <v>7415.92785</v>
      </c>
      <c r="V186" s="19">
        <f>K186+N186+P186+R186+T186+U186+I186</f>
        <v>81575.206349999993</v>
      </c>
      <c r="W186" s="29">
        <v>4</v>
      </c>
      <c r="X186" s="20">
        <f>V186*W186</f>
        <v>326300.82539999997</v>
      </c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</row>
    <row r="187" spans="1:79" s="25" customFormat="1" ht="18">
      <c r="A187" s="36"/>
      <c r="B187" s="30"/>
      <c r="C187" s="17"/>
      <c r="D187" s="17"/>
      <c r="E187" s="60"/>
      <c r="F187" s="19"/>
      <c r="G187" s="59"/>
      <c r="H187" s="19"/>
      <c r="I187" s="19"/>
      <c r="J187" s="59"/>
      <c r="K187" s="59"/>
      <c r="L187" s="59"/>
      <c r="M187" s="59"/>
      <c r="N187" s="59"/>
      <c r="O187" s="59"/>
      <c r="P187" s="20"/>
      <c r="Q187" s="59"/>
      <c r="R187" s="59"/>
      <c r="S187" s="59"/>
      <c r="T187" s="59"/>
      <c r="U187" s="19"/>
      <c r="V187" s="19"/>
      <c r="W187" s="116">
        <f>SUM(W186)</f>
        <v>4</v>
      </c>
      <c r="X187" s="116">
        <f t="shared" ref="X187" si="138">SUM(X186)</f>
        <v>326300.82539999997</v>
      </c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</row>
    <row r="188" spans="1:79" hidden="1">
      <c r="B188" s="95"/>
      <c r="C188" s="96"/>
      <c r="D188" s="95"/>
      <c r="E188" s="97"/>
      <c r="F188" s="98"/>
      <c r="G188" s="95"/>
      <c r="H188" s="99"/>
      <c r="I188" s="99"/>
      <c r="J188" s="95"/>
      <c r="K188" s="95"/>
      <c r="L188" s="95"/>
      <c r="M188" s="95"/>
      <c r="N188" s="95"/>
      <c r="O188" s="95"/>
      <c r="P188" s="95"/>
      <c r="Q188" s="95"/>
      <c r="R188" s="95"/>
      <c r="S188" s="95"/>
      <c r="T188" s="95"/>
      <c r="U188" s="95"/>
      <c r="V188" s="99"/>
      <c r="W188" s="100"/>
      <c r="X188" s="99"/>
    </row>
    <row r="189" spans="1:79" hidden="1">
      <c r="B189" s="95"/>
      <c r="C189" s="101"/>
      <c r="D189" s="95"/>
      <c r="E189" s="97"/>
      <c r="F189" s="95"/>
      <c r="G189" s="95"/>
      <c r="H189" s="95"/>
      <c r="I189" s="95"/>
      <c r="J189" s="95"/>
      <c r="K189" s="95"/>
      <c r="L189" s="95"/>
      <c r="M189" s="95"/>
      <c r="N189" s="95"/>
      <c r="O189" s="102"/>
      <c r="P189" s="101"/>
      <c r="Q189" s="95"/>
      <c r="R189" s="95"/>
      <c r="S189" s="95"/>
      <c r="T189" s="95"/>
      <c r="U189" s="95"/>
      <c r="V189" s="95"/>
      <c r="W189" s="100"/>
      <c r="X189" s="101"/>
    </row>
    <row r="190" spans="1:79" hidden="1">
      <c r="B190" s="95"/>
      <c r="C190" s="101"/>
      <c r="D190" s="95"/>
      <c r="E190" s="97"/>
      <c r="F190" s="95"/>
      <c r="G190" s="95"/>
      <c r="H190" s="95"/>
      <c r="I190" s="95"/>
      <c r="J190" s="95"/>
      <c r="K190" s="95"/>
      <c r="L190" s="95"/>
      <c r="M190" s="95"/>
      <c r="N190" s="95"/>
      <c r="O190" s="95"/>
      <c r="P190" s="95"/>
      <c r="Q190" s="95"/>
      <c r="R190" s="95"/>
      <c r="S190" s="95"/>
      <c r="T190" s="95"/>
      <c r="U190" s="95"/>
      <c r="V190" s="95"/>
      <c r="W190" s="100"/>
      <c r="X190" s="101"/>
    </row>
    <row r="191" spans="1:79" hidden="1">
      <c r="B191" s="95"/>
      <c r="C191" s="101"/>
      <c r="D191" s="95"/>
      <c r="E191" s="97"/>
      <c r="F191" s="95"/>
      <c r="G191" s="95"/>
      <c r="H191" s="95"/>
      <c r="I191" s="95"/>
      <c r="J191" s="95"/>
      <c r="K191" s="95"/>
      <c r="L191" s="95"/>
      <c r="M191" s="95"/>
      <c r="N191" s="95"/>
      <c r="O191" s="95"/>
      <c r="P191" s="95"/>
      <c r="Q191" s="95"/>
      <c r="R191" s="95"/>
      <c r="S191" s="95"/>
      <c r="T191" s="95"/>
      <c r="U191" s="95"/>
      <c r="V191" s="95"/>
      <c r="W191" s="100"/>
      <c r="X191" s="103"/>
    </row>
    <row r="192" spans="1:79" hidden="1">
      <c r="B192" s="95"/>
      <c r="C192" s="101"/>
      <c r="D192" s="95"/>
      <c r="E192" s="97"/>
      <c r="F192" s="95"/>
      <c r="G192" s="95"/>
      <c r="H192" s="95"/>
      <c r="I192" s="95"/>
      <c r="J192" s="95"/>
      <c r="K192" s="95"/>
      <c r="L192" s="95"/>
      <c r="M192" s="95"/>
      <c r="N192" s="95"/>
      <c r="O192" s="95"/>
      <c r="P192" s="95"/>
      <c r="Q192" s="95"/>
      <c r="R192" s="95"/>
      <c r="S192" s="95"/>
      <c r="T192" s="95"/>
      <c r="U192" s="95"/>
      <c r="V192" s="95"/>
      <c r="W192" s="100"/>
      <c r="X192" s="103"/>
    </row>
    <row r="193" spans="1:79" hidden="1">
      <c r="B193" s="95"/>
      <c r="C193" s="101"/>
      <c r="D193" s="95"/>
      <c r="E193" s="97"/>
      <c r="F193" s="95"/>
      <c r="G193" s="95"/>
      <c r="H193" s="95"/>
      <c r="I193" s="95"/>
      <c r="J193" s="95"/>
      <c r="K193" s="95"/>
      <c r="L193" s="95"/>
      <c r="M193" s="95"/>
      <c r="N193" s="95"/>
      <c r="O193" s="95"/>
      <c r="P193" s="95"/>
      <c r="Q193" s="95"/>
      <c r="R193" s="95"/>
      <c r="S193" s="95"/>
      <c r="T193" s="95"/>
      <c r="U193" s="95"/>
      <c r="V193" s="95"/>
      <c r="W193" s="100"/>
      <c r="X193" s="104"/>
    </row>
    <row r="194" spans="1:79" s="248" customFormat="1" ht="18.75">
      <c r="A194" s="246"/>
      <c r="B194" s="6"/>
      <c r="C194" s="8"/>
      <c r="D194" s="6"/>
      <c r="E194" s="9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159" t="s">
        <v>242</v>
      </c>
      <c r="Q194" s="159" t="s">
        <v>243</v>
      </c>
      <c r="R194" s="159"/>
      <c r="S194" s="159"/>
      <c r="T194" s="159"/>
      <c r="U194" s="6"/>
      <c r="V194" s="6"/>
      <c r="W194" s="87">
        <f>W20+W83+W97+W112+W136+W165</f>
        <v>10.5</v>
      </c>
      <c r="X194" s="87">
        <f>X20+X83+X97+X112+X136+X165</f>
        <v>4337491.4529562499</v>
      </c>
      <c r="Y194" s="247"/>
      <c r="Z194" s="247"/>
      <c r="AA194" s="247"/>
      <c r="AB194" s="247"/>
      <c r="AC194" s="247"/>
      <c r="AD194" s="247"/>
      <c r="AE194" s="247"/>
      <c r="AF194" s="247"/>
      <c r="AG194" s="247"/>
      <c r="AH194" s="247"/>
      <c r="AI194" s="247"/>
      <c r="AJ194" s="247"/>
      <c r="AK194" s="247"/>
      <c r="AL194" s="247"/>
      <c r="AM194" s="247"/>
      <c r="AN194" s="247"/>
      <c r="AO194" s="247"/>
      <c r="AP194" s="247"/>
      <c r="AQ194" s="247"/>
      <c r="AR194" s="247"/>
      <c r="AS194" s="247"/>
      <c r="AT194" s="247"/>
      <c r="AU194" s="247"/>
      <c r="AV194" s="247"/>
      <c r="AW194" s="247"/>
      <c r="AX194" s="247"/>
      <c r="AY194" s="247"/>
      <c r="AZ194" s="247"/>
      <c r="BA194" s="247"/>
      <c r="BB194" s="247"/>
      <c r="BC194" s="247"/>
      <c r="BD194" s="247"/>
      <c r="BE194" s="247"/>
      <c r="BF194" s="247"/>
      <c r="BG194" s="247"/>
      <c r="BH194" s="247"/>
      <c r="BI194" s="247"/>
      <c r="BJ194" s="247"/>
      <c r="BK194" s="247"/>
      <c r="BL194" s="247"/>
      <c r="BM194" s="247"/>
      <c r="BN194" s="247"/>
      <c r="BO194" s="247"/>
      <c r="BP194" s="247"/>
      <c r="BQ194" s="247"/>
      <c r="BR194" s="247"/>
      <c r="BS194" s="247"/>
      <c r="BT194" s="247"/>
      <c r="BU194" s="247"/>
      <c r="BV194" s="247"/>
      <c r="BW194" s="247"/>
      <c r="BX194" s="247"/>
      <c r="BY194" s="247"/>
      <c r="BZ194" s="247"/>
      <c r="CA194" s="247"/>
    </row>
    <row r="195" spans="1:79" s="248" customFormat="1" ht="18.75">
      <c r="A195" s="246"/>
      <c r="B195" s="6"/>
      <c r="C195" s="8"/>
      <c r="D195" s="6"/>
      <c r="E195" s="9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159"/>
      <c r="Q195" s="159" t="s">
        <v>182</v>
      </c>
      <c r="R195" s="159"/>
      <c r="S195" s="159"/>
      <c r="T195" s="159"/>
      <c r="U195" s="6"/>
      <c r="V195" s="6"/>
      <c r="W195" s="87">
        <f>W28+W102+W121+W152+W172+W184</f>
        <v>32.5</v>
      </c>
      <c r="X195" s="87">
        <f>X28+X102+X121+X152+X172+X184</f>
        <v>7593146.0504249996</v>
      </c>
      <c r="Y195" s="247"/>
      <c r="Z195" s="247"/>
      <c r="AA195" s="247"/>
      <c r="AB195" s="247"/>
      <c r="AC195" s="247"/>
      <c r="AD195" s="247"/>
      <c r="AE195" s="247"/>
      <c r="AF195" s="247"/>
      <c r="AG195" s="247"/>
      <c r="AH195" s="247"/>
      <c r="AI195" s="247"/>
      <c r="AJ195" s="247"/>
      <c r="AK195" s="247"/>
      <c r="AL195" s="247"/>
      <c r="AM195" s="247"/>
      <c r="AN195" s="247"/>
      <c r="AO195" s="247"/>
      <c r="AP195" s="247"/>
      <c r="AQ195" s="247"/>
      <c r="AR195" s="247"/>
      <c r="AS195" s="247"/>
      <c r="AT195" s="247"/>
      <c r="AU195" s="247"/>
      <c r="AV195" s="247"/>
      <c r="AW195" s="247"/>
      <c r="AX195" s="247"/>
      <c r="AY195" s="247"/>
      <c r="AZ195" s="247"/>
      <c r="BA195" s="247"/>
      <c r="BB195" s="247"/>
      <c r="BC195" s="247"/>
      <c r="BD195" s="247"/>
      <c r="BE195" s="247"/>
      <c r="BF195" s="247"/>
      <c r="BG195" s="247"/>
      <c r="BH195" s="247"/>
      <c r="BI195" s="247"/>
      <c r="BJ195" s="247"/>
      <c r="BK195" s="247"/>
      <c r="BL195" s="247"/>
      <c r="BM195" s="247"/>
      <c r="BN195" s="247"/>
      <c r="BO195" s="247"/>
      <c r="BP195" s="247"/>
      <c r="BQ195" s="247"/>
      <c r="BR195" s="247"/>
      <c r="BS195" s="247"/>
      <c r="BT195" s="247"/>
      <c r="BU195" s="247"/>
      <c r="BV195" s="247"/>
      <c r="BW195" s="247"/>
      <c r="BX195" s="247"/>
      <c r="BY195" s="247"/>
      <c r="BZ195" s="247"/>
      <c r="CA195" s="247"/>
    </row>
    <row r="196" spans="1:79" s="248" customFormat="1" ht="18.75">
      <c r="A196" s="246"/>
      <c r="B196" s="6"/>
      <c r="C196" s="8"/>
      <c r="D196" s="6"/>
      <c r="E196" s="9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159"/>
      <c r="Q196" s="159" t="s">
        <v>244</v>
      </c>
      <c r="R196" s="159"/>
      <c r="S196" s="159"/>
      <c r="T196" s="159"/>
      <c r="U196" s="6"/>
      <c r="V196" s="6"/>
      <c r="W196" s="87">
        <f>W86+W92+W107+W127+W160+W176+W187</f>
        <v>27.25</v>
      </c>
      <c r="X196" s="87">
        <f>X86+X92+X107+X127+X160+X176+X187</f>
        <v>2254933.600575</v>
      </c>
      <c r="Y196" s="247"/>
      <c r="Z196" s="247"/>
      <c r="AA196" s="247"/>
      <c r="AB196" s="247"/>
      <c r="AC196" s="247"/>
      <c r="AD196" s="247"/>
      <c r="AE196" s="247"/>
      <c r="AF196" s="247"/>
      <c r="AG196" s="247"/>
      <c r="AH196" s="247"/>
      <c r="AI196" s="247"/>
      <c r="AJ196" s="247"/>
      <c r="AK196" s="247"/>
      <c r="AL196" s="247"/>
      <c r="AM196" s="247"/>
      <c r="AN196" s="247"/>
      <c r="AO196" s="247"/>
      <c r="AP196" s="247"/>
      <c r="AQ196" s="247"/>
      <c r="AR196" s="247"/>
      <c r="AS196" s="247"/>
      <c r="AT196" s="247"/>
      <c r="AU196" s="247"/>
      <c r="AV196" s="247"/>
      <c r="AW196" s="247"/>
      <c r="AX196" s="247"/>
      <c r="AY196" s="247"/>
      <c r="AZ196" s="247"/>
      <c r="BA196" s="247"/>
      <c r="BB196" s="247"/>
      <c r="BC196" s="247"/>
      <c r="BD196" s="247"/>
      <c r="BE196" s="247"/>
      <c r="BF196" s="247"/>
      <c r="BG196" s="247"/>
      <c r="BH196" s="247"/>
      <c r="BI196" s="247"/>
      <c r="BJ196" s="247"/>
      <c r="BK196" s="247"/>
      <c r="BL196" s="247"/>
      <c r="BM196" s="247"/>
      <c r="BN196" s="247"/>
      <c r="BO196" s="247"/>
      <c r="BP196" s="247"/>
      <c r="BQ196" s="247"/>
      <c r="BR196" s="247"/>
      <c r="BS196" s="247"/>
      <c r="BT196" s="247"/>
      <c r="BU196" s="247"/>
      <c r="BV196" s="247"/>
      <c r="BW196" s="247"/>
      <c r="BX196" s="247"/>
      <c r="BY196" s="247"/>
      <c r="BZ196" s="247"/>
      <c r="CA196" s="247"/>
    </row>
    <row r="197" spans="1:79" s="248" customFormat="1" ht="18.75">
      <c r="A197" s="246"/>
      <c r="B197" s="6"/>
      <c r="C197" s="8"/>
      <c r="D197" s="6"/>
      <c r="E197" s="9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159"/>
      <c r="Q197" s="159" t="s">
        <v>245</v>
      </c>
      <c r="R197" s="159"/>
      <c r="S197" s="159"/>
      <c r="T197" s="159"/>
      <c r="U197" s="6"/>
      <c r="V197" s="6"/>
      <c r="W197" s="87">
        <f>W52+W79</f>
        <v>41.5</v>
      </c>
      <c r="X197" s="87">
        <f t="shared" ref="X197" si="139">X52+X79</f>
        <v>4126739.9814749993</v>
      </c>
      <c r="Y197" s="247"/>
      <c r="Z197" s="247"/>
      <c r="AA197" s="247"/>
      <c r="AB197" s="247"/>
      <c r="AC197" s="247"/>
      <c r="AD197" s="247"/>
      <c r="AE197" s="247"/>
      <c r="AF197" s="247"/>
      <c r="AG197" s="247"/>
      <c r="AH197" s="247"/>
      <c r="AI197" s="247"/>
      <c r="AJ197" s="247"/>
      <c r="AK197" s="247"/>
      <c r="AL197" s="247"/>
      <c r="AM197" s="247"/>
      <c r="AN197" s="247"/>
      <c r="AO197" s="247"/>
      <c r="AP197" s="247"/>
      <c r="AQ197" s="247"/>
      <c r="AR197" s="247"/>
      <c r="AS197" s="247"/>
      <c r="AT197" s="247"/>
      <c r="AU197" s="247"/>
      <c r="AV197" s="247"/>
      <c r="AW197" s="247"/>
      <c r="AX197" s="247"/>
      <c r="AY197" s="247"/>
      <c r="AZ197" s="247"/>
      <c r="BA197" s="247"/>
      <c r="BB197" s="247"/>
      <c r="BC197" s="247"/>
      <c r="BD197" s="247"/>
      <c r="BE197" s="247"/>
      <c r="BF197" s="247"/>
      <c r="BG197" s="247"/>
      <c r="BH197" s="247"/>
      <c r="BI197" s="247"/>
      <c r="BJ197" s="247"/>
      <c r="BK197" s="247"/>
      <c r="BL197" s="247"/>
      <c r="BM197" s="247"/>
      <c r="BN197" s="247"/>
      <c r="BO197" s="247"/>
      <c r="BP197" s="247"/>
      <c r="BQ197" s="247"/>
      <c r="BR197" s="247"/>
      <c r="BS197" s="247"/>
      <c r="BT197" s="247"/>
      <c r="BU197" s="247"/>
      <c r="BV197" s="247"/>
      <c r="BW197" s="247"/>
      <c r="BX197" s="247"/>
      <c r="BY197" s="247"/>
      <c r="BZ197" s="247"/>
      <c r="CA197" s="247"/>
    </row>
    <row r="198" spans="1:79" s="248" customFormat="1" ht="18.75">
      <c r="A198" s="246"/>
      <c r="B198" s="6"/>
      <c r="C198" s="8"/>
      <c r="D198" s="6"/>
      <c r="E198" s="9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159"/>
      <c r="Q198" s="159"/>
      <c r="R198" s="159"/>
      <c r="S198" s="159"/>
      <c r="T198" s="159"/>
      <c r="U198" s="6"/>
      <c r="V198" s="6"/>
      <c r="W198" s="116">
        <f>SUM(W194:W197)</f>
        <v>111.75</v>
      </c>
      <c r="X198" s="116">
        <f t="shared" ref="X198" si="140">SUM(X194:X197)</f>
        <v>18312311.085431248</v>
      </c>
      <c r="Y198" s="247"/>
      <c r="Z198" s="247"/>
      <c r="AA198" s="247"/>
      <c r="AB198" s="247"/>
      <c r="AC198" s="247"/>
      <c r="AD198" s="247"/>
      <c r="AE198" s="247"/>
      <c r="AF198" s="247"/>
      <c r="AG198" s="247"/>
      <c r="AH198" s="247"/>
      <c r="AI198" s="247"/>
      <c r="AJ198" s="247"/>
      <c r="AK198" s="247"/>
      <c r="AL198" s="247"/>
      <c r="AM198" s="247"/>
      <c r="AN198" s="247"/>
      <c r="AO198" s="247"/>
      <c r="AP198" s="247"/>
      <c r="AQ198" s="247"/>
      <c r="AR198" s="247"/>
      <c r="AS198" s="247"/>
      <c r="AT198" s="247"/>
      <c r="AU198" s="247"/>
      <c r="AV198" s="247"/>
      <c r="AW198" s="247"/>
      <c r="AX198" s="247"/>
      <c r="AY198" s="247"/>
      <c r="AZ198" s="247"/>
      <c r="BA198" s="247"/>
      <c r="BB198" s="247"/>
      <c r="BC198" s="247"/>
      <c r="BD198" s="247"/>
      <c r="BE198" s="247"/>
      <c r="BF198" s="247"/>
      <c r="BG198" s="247"/>
      <c r="BH198" s="247"/>
      <c r="BI198" s="247"/>
      <c r="BJ198" s="247"/>
      <c r="BK198" s="247"/>
      <c r="BL198" s="247"/>
      <c r="BM198" s="247"/>
      <c r="BN198" s="247"/>
      <c r="BO198" s="247"/>
      <c r="BP198" s="247"/>
      <c r="BQ198" s="247"/>
      <c r="BR198" s="247"/>
      <c r="BS198" s="247"/>
      <c r="BT198" s="247"/>
      <c r="BU198" s="247"/>
      <c r="BV198" s="247"/>
      <c r="BW198" s="247"/>
      <c r="BX198" s="247"/>
      <c r="BY198" s="247"/>
      <c r="BZ198" s="247"/>
      <c r="CA198" s="247"/>
    </row>
    <row r="199" spans="1:79" ht="97.5" customHeight="1">
      <c r="C199" s="329" t="s">
        <v>76</v>
      </c>
      <c r="D199" s="329"/>
      <c r="E199" s="329"/>
    </row>
    <row r="200" spans="1:79" ht="25.5" customHeight="1">
      <c r="C200" s="106"/>
      <c r="D200" s="105"/>
      <c r="E200" s="107"/>
      <c r="F200" s="108"/>
      <c r="H200" s="109"/>
      <c r="I200" s="109"/>
      <c r="J200" s="109"/>
      <c r="K200" s="109"/>
      <c r="L200" s="109"/>
      <c r="M200" s="109"/>
      <c r="N200" s="109"/>
    </row>
    <row r="201" spans="1:79" ht="15" customHeight="1">
      <c r="A201" s="286" t="s">
        <v>0</v>
      </c>
      <c r="B201" s="286" t="s">
        <v>1</v>
      </c>
      <c r="C201" s="289" t="s">
        <v>2</v>
      </c>
      <c r="D201" s="286" t="s">
        <v>238</v>
      </c>
      <c r="E201" s="291" t="s">
        <v>4</v>
      </c>
      <c r="F201" s="289" t="s">
        <v>5</v>
      </c>
      <c r="G201" s="292" t="s">
        <v>6</v>
      </c>
      <c r="H201" s="295" t="s">
        <v>262</v>
      </c>
      <c r="I201" s="296"/>
      <c r="J201" s="296"/>
      <c r="K201" s="296"/>
      <c r="L201" s="296"/>
      <c r="M201" s="296"/>
      <c r="N201" s="296"/>
      <c r="O201" s="296"/>
      <c r="P201" s="296"/>
      <c r="Q201" s="296"/>
      <c r="R201" s="296"/>
      <c r="S201" s="296"/>
      <c r="T201" s="296"/>
      <c r="U201" s="296"/>
      <c r="V201" s="297"/>
      <c r="W201" s="301" t="s">
        <v>8</v>
      </c>
      <c r="X201" s="304" t="s">
        <v>9</v>
      </c>
    </row>
    <row r="202" spans="1:79" ht="15" customHeight="1">
      <c r="A202" s="287"/>
      <c r="B202" s="287"/>
      <c r="C202" s="290"/>
      <c r="D202" s="287"/>
      <c r="E202" s="291"/>
      <c r="F202" s="290"/>
      <c r="G202" s="293"/>
      <c r="H202" s="304" t="s">
        <v>10</v>
      </c>
      <c r="I202" s="304" t="s">
        <v>248</v>
      </c>
      <c r="J202" s="314" t="s">
        <v>12</v>
      </c>
      <c r="K202" s="315"/>
      <c r="L202" s="318" t="s">
        <v>255</v>
      </c>
      <c r="M202" s="307" t="s">
        <v>257</v>
      </c>
      <c r="N202" s="307"/>
      <c r="O202" s="307"/>
      <c r="P202" s="307"/>
      <c r="Q202" s="307"/>
      <c r="R202" s="307"/>
      <c r="S202" s="307"/>
      <c r="T202" s="307"/>
      <c r="U202" s="307"/>
      <c r="V202" s="292" t="s">
        <v>261</v>
      </c>
      <c r="W202" s="302"/>
      <c r="X202" s="305"/>
    </row>
    <row r="203" spans="1:79" ht="36.75" customHeight="1">
      <c r="A203" s="287"/>
      <c r="B203" s="287"/>
      <c r="C203" s="289"/>
      <c r="D203" s="287"/>
      <c r="E203" s="291"/>
      <c r="F203" s="289"/>
      <c r="G203" s="293"/>
      <c r="H203" s="305"/>
      <c r="I203" s="305"/>
      <c r="J203" s="316"/>
      <c r="K203" s="317"/>
      <c r="L203" s="318"/>
      <c r="M203" s="319" t="s">
        <v>253</v>
      </c>
      <c r="N203" s="320"/>
      <c r="O203" s="319" t="s">
        <v>14</v>
      </c>
      <c r="P203" s="321"/>
      <c r="Q203" s="323" t="s">
        <v>15</v>
      </c>
      <c r="R203" s="323"/>
      <c r="S203" s="324" t="s">
        <v>252</v>
      </c>
      <c r="T203" s="325"/>
      <c r="U203" s="272" t="s">
        <v>16</v>
      </c>
      <c r="V203" s="293"/>
      <c r="W203" s="302"/>
      <c r="X203" s="305"/>
    </row>
    <row r="204" spans="1:79" ht="55.5" customHeight="1">
      <c r="A204" s="288"/>
      <c r="B204" s="288"/>
      <c r="C204" s="289"/>
      <c r="D204" s="288"/>
      <c r="E204" s="291"/>
      <c r="F204" s="289"/>
      <c r="G204" s="294"/>
      <c r="H204" s="306"/>
      <c r="I204" s="306"/>
      <c r="J204" s="267" t="s">
        <v>259</v>
      </c>
      <c r="K204" s="267" t="s">
        <v>258</v>
      </c>
      <c r="L204" s="267" t="s">
        <v>256</v>
      </c>
      <c r="M204" s="267" t="s">
        <v>260</v>
      </c>
      <c r="N204" s="267" t="s">
        <v>258</v>
      </c>
      <c r="O204" s="267" t="s">
        <v>260</v>
      </c>
      <c r="P204" s="267" t="s">
        <v>258</v>
      </c>
      <c r="Q204" s="267" t="s">
        <v>260</v>
      </c>
      <c r="R204" s="267" t="s">
        <v>258</v>
      </c>
      <c r="S204" s="267" t="s">
        <v>260</v>
      </c>
      <c r="T204" s="267" t="s">
        <v>258</v>
      </c>
      <c r="U204" s="267" t="s">
        <v>256</v>
      </c>
      <c r="V204" s="267" t="s">
        <v>256</v>
      </c>
      <c r="W204" s="303"/>
      <c r="X204" s="306"/>
    </row>
    <row r="205" spans="1:79" s="3" customFormat="1">
      <c r="A205" s="11">
        <v>1</v>
      </c>
      <c r="B205" s="11">
        <v>2</v>
      </c>
      <c r="C205" s="11">
        <v>4</v>
      </c>
      <c r="D205" s="11">
        <v>5</v>
      </c>
      <c r="E205" s="11">
        <v>6</v>
      </c>
      <c r="F205" s="11">
        <v>7</v>
      </c>
      <c r="G205" s="11">
        <v>8</v>
      </c>
      <c r="H205" s="11">
        <v>9</v>
      </c>
      <c r="I205" s="11">
        <v>10</v>
      </c>
      <c r="J205" s="11">
        <v>11</v>
      </c>
      <c r="K205" s="11">
        <v>12</v>
      </c>
      <c r="L205" s="11">
        <v>13</v>
      </c>
      <c r="M205" s="11">
        <v>14</v>
      </c>
      <c r="N205" s="11">
        <v>15</v>
      </c>
      <c r="O205" s="11">
        <v>16</v>
      </c>
      <c r="P205" s="11">
        <v>17</v>
      </c>
      <c r="Q205" s="11">
        <v>18</v>
      </c>
      <c r="R205" s="11">
        <v>19</v>
      </c>
      <c r="S205" s="11">
        <v>20</v>
      </c>
      <c r="T205" s="11">
        <v>21</v>
      </c>
      <c r="U205" s="11">
        <v>22</v>
      </c>
      <c r="V205" s="11">
        <v>23</v>
      </c>
      <c r="W205" s="11">
        <v>24</v>
      </c>
      <c r="X205" s="11">
        <v>25</v>
      </c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  <c r="BA205" s="12"/>
      <c r="BB205" s="12"/>
      <c r="BC205" s="12"/>
      <c r="BD205" s="12"/>
      <c r="BE205" s="12"/>
      <c r="BF205" s="12"/>
      <c r="BG205" s="12"/>
      <c r="BH205" s="12"/>
      <c r="BI205" s="12"/>
      <c r="BJ205" s="12"/>
      <c r="BK205" s="12"/>
      <c r="BL205" s="12"/>
      <c r="BM205" s="12"/>
      <c r="BN205" s="12"/>
      <c r="BO205" s="12"/>
      <c r="BP205" s="12"/>
      <c r="BQ205" s="12"/>
      <c r="BR205" s="12"/>
      <c r="BS205" s="12"/>
      <c r="BT205" s="12"/>
      <c r="BU205" s="12"/>
      <c r="BV205" s="12"/>
      <c r="BW205" s="12"/>
      <c r="BX205" s="12"/>
      <c r="BY205" s="12"/>
      <c r="BZ205" s="12"/>
      <c r="CA205" s="12"/>
    </row>
    <row r="206" spans="1:79" s="3" customFormat="1" ht="15.75">
      <c r="A206" s="110"/>
      <c r="B206" s="217" t="s">
        <v>173</v>
      </c>
      <c r="C206" s="111"/>
      <c r="D206" s="111"/>
      <c r="E206" s="111"/>
      <c r="F206" s="111"/>
      <c r="G206" s="111"/>
      <c r="H206" s="111"/>
      <c r="I206" s="111"/>
      <c r="J206" s="111"/>
      <c r="K206" s="111"/>
      <c r="L206" s="111"/>
      <c r="M206" s="111"/>
      <c r="N206" s="111"/>
      <c r="O206" s="111"/>
      <c r="P206" s="111"/>
      <c r="Q206" s="111"/>
      <c r="R206" s="111"/>
      <c r="S206" s="111"/>
      <c r="T206" s="111"/>
      <c r="U206" s="111"/>
      <c r="V206" s="111"/>
      <c r="W206" s="111"/>
      <c r="X206" s="111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12"/>
      <c r="AY206" s="12"/>
      <c r="AZ206" s="12"/>
      <c r="BA206" s="12"/>
      <c r="BB206" s="12"/>
      <c r="BC206" s="12"/>
      <c r="BD206" s="12"/>
      <c r="BE206" s="12"/>
      <c r="BF206" s="12"/>
      <c r="BG206" s="12"/>
      <c r="BH206" s="12"/>
      <c r="BI206" s="12"/>
      <c r="BJ206" s="12"/>
      <c r="BK206" s="12"/>
      <c r="BL206" s="12"/>
      <c r="BM206" s="12"/>
      <c r="BN206" s="12"/>
      <c r="BO206" s="12"/>
      <c r="BP206" s="12"/>
      <c r="BQ206" s="12"/>
      <c r="BR206" s="12"/>
      <c r="BS206" s="12"/>
      <c r="BT206" s="12"/>
      <c r="BU206" s="12"/>
      <c r="BV206" s="12"/>
      <c r="BW206" s="12"/>
      <c r="BX206" s="12"/>
      <c r="BY206" s="12"/>
      <c r="BZ206" s="12"/>
      <c r="CA206" s="12"/>
    </row>
    <row r="207" spans="1:79" s="25" customFormat="1" ht="25.5" customHeight="1">
      <c r="A207" s="93"/>
      <c r="B207" s="179" t="s">
        <v>78</v>
      </c>
      <c r="C207" s="67" t="s">
        <v>25</v>
      </c>
      <c r="D207" s="114">
        <v>1.02</v>
      </c>
      <c r="E207" s="83" t="s">
        <v>237</v>
      </c>
      <c r="F207" s="66">
        <v>17697</v>
      </c>
      <c r="G207" s="114">
        <v>4.17</v>
      </c>
      <c r="H207" s="84">
        <f t="shared" ref="H207:H348" si="141">F207*G207</f>
        <v>73796.490000000005</v>
      </c>
      <c r="I207" s="84">
        <f>H207*3.42</f>
        <v>252383.9958</v>
      </c>
      <c r="J207" s="66">
        <v>25</v>
      </c>
      <c r="K207" s="84">
        <f t="shared" ref="K207:K242" si="142">I207*25%</f>
        <v>63095.998950000001</v>
      </c>
      <c r="L207" s="19">
        <f t="shared" ref="L207:L209" si="143">I207+K207</f>
        <v>315479.99475000001</v>
      </c>
      <c r="M207" s="66"/>
      <c r="N207" s="86"/>
      <c r="O207" s="66"/>
      <c r="P207" s="86"/>
      <c r="Q207" s="66"/>
      <c r="R207" s="84"/>
      <c r="S207" s="66"/>
      <c r="T207" s="84"/>
      <c r="U207" s="19">
        <f t="shared" ref="U207:U209" si="144">(I207+K207)*10/100</f>
        <v>31547.999475000004</v>
      </c>
      <c r="V207" s="19">
        <f t="shared" ref="V207:V348" si="145">I207+K207+N207+P207+R207+T207+U207</f>
        <v>347027.99422500003</v>
      </c>
      <c r="W207" s="87">
        <v>0.25</v>
      </c>
      <c r="X207" s="84">
        <f t="shared" ref="X207:X348" si="146">V207*W207</f>
        <v>86756.998556250008</v>
      </c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</row>
    <row r="208" spans="1:79" s="25" customFormat="1" ht="25.5" customHeight="1">
      <c r="A208" s="14"/>
      <c r="B208" s="28" t="s">
        <v>296</v>
      </c>
      <c r="C208" s="17" t="s">
        <v>25</v>
      </c>
      <c r="D208" s="18">
        <v>5.04</v>
      </c>
      <c r="E208" s="19" t="s">
        <v>237</v>
      </c>
      <c r="F208" s="17">
        <v>17697</v>
      </c>
      <c r="G208" s="17">
        <v>4.3</v>
      </c>
      <c r="H208" s="19">
        <f>F208*G208</f>
        <v>76097.099999999991</v>
      </c>
      <c r="I208" s="84">
        <f t="shared" ref="I208:I209" si="147">H208*3.42</f>
        <v>260252.08199999997</v>
      </c>
      <c r="J208" s="19">
        <v>25</v>
      </c>
      <c r="K208" s="19">
        <f>I208*25%</f>
        <v>65063.020499999991</v>
      </c>
      <c r="L208" s="19">
        <f t="shared" ref="L208" si="148">I208+K208</f>
        <v>325315.10249999998</v>
      </c>
      <c r="M208" s="19"/>
      <c r="N208" s="20"/>
      <c r="O208" s="19"/>
      <c r="P208" s="20"/>
      <c r="Q208" s="21"/>
      <c r="R208" s="21"/>
      <c r="S208" s="22"/>
      <c r="T208" s="19"/>
      <c r="U208" s="19">
        <f t="shared" ref="U208" si="149">(I208+K208)*10/100</f>
        <v>32531.510249999999</v>
      </c>
      <c r="V208" s="19">
        <f>K208+N208+P208+R208+T208+U208+I208</f>
        <v>357846.61274999997</v>
      </c>
      <c r="W208" s="23">
        <v>0.25</v>
      </c>
      <c r="X208" s="20">
        <f>V208*W208</f>
        <v>89461.653187499993</v>
      </c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</row>
    <row r="209" spans="1:79" s="25" customFormat="1" ht="25.5" customHeight="1">
      <c r="A209" s="14"/>
      <c r="B209" s="28" t="s">
        <v>28</v>
      </c>
      <c r="C209" s="17" t="s">
        <v>25</v>
      </c>
      <c r="D209" s="18">
        <v>4.08</v>
      </c>
      <c r="E209" s="19" t="s">
        <v>237</v>
      </c>
      <c r="F209" s="17">
        <v>17697</v>
      </c>
      <c r="G209" s="17">
        <v>4.26</v>
      </c>
      <c r="H209" s="19">
        <f>F209*G209</f>
        <v>75389.22</v>
      </c>
      <c r="I209" s="84">
        <f t="shared" si="147"/>
        <v>257831.1324</v>
      </c>
      <c r="J209" s="19">
        <v>25</v>
      </c>
      <c r="K209" s="19">
        <f>I209*25%</f>
        <v>64457.783100000001</v>
      </c>
      <c r="L209" s="19">
        <f t="shared" si="143"/>
        <v>322288.9155</v>
      </c>
      <c r="M209" s="19"/>
      <c r="N209" s="20"/>
      <c r="O209" s="19"/>
      <c r="P209" s="20"/>
      <c r="Q209" s="21"/>
      <c r="R209" s="21"/>
      <c r="S209" s="22"/>
      <c r="T209" s="19"/>
      <c r="U209" s="19">
        <f t="shared" si="144"/>
        <v>32228.891550000004</v>
      </c>
      <c r="V209" s="19">
        <f>K209+N209+P209+R209+T209+U209+I209</f>
        <v>354517.80705</v>
      </c>
      <c r="W209" s="23">
        <v>1</v>
      </c>
      <c r="X209" s="20">
        <f>V209*W209</f>
        <v>354517.80705</v>
      </c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</row>
    <row r="210" spans="1:79" s="25" customFormat="1" ht="25.5" customHeight="1">
      <c r="A210" s="14"/>
      <c r="B210" s="28"/>
      <c r="C210" s="17"/>
      <c r="D210" s="18"/>
      <c r="E210" s="19"/>
      <c r="F210" s="17"/>
      <c r="G210" s="17"/>
      <c r="H210" s="19"/>
      <c r="I210" s="84"/>
      <c r="J210" s="19"/>
      <c r="K210" s="19"/>
      <c r="L210" s="19"/>
      <c r="M210" s="19"/>
      <c r="N210" s="20"/>
      <c r="O210" s="19"/>
      <c r="P210" s="20"/>
      <c r="Q210" s="21"/>
      <c r="R210" s="21"/>
      <c r="S210" s="22"/>
      <c r="T210" s="19"/>
      <c r="U210" s="19"/>
      <c r="V210" s="19"/>
      <c r="W210" s="235">
        <f>SUM(W207:W209)</f>
        <v>1.5</v>
      </c>
      <c r="X210" s="235">
        <f t="shared" ref="X210" si="150">SUM(X207:X209)</f>
        <v>530736.45879375003</v>
      </c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</row>
    <row r="211" spans="1:79" s="25" customFormat="1" ht="18">
      <c r="A211" s="93"/>
      <c r="B211" s="222" t="s">
        <v>182</v>
      </c>
      <c r="C211" s="67"/>
      <c r="D211" s="66"/>
      <c r="E211" s="83"/>
      <c r="F211" s="66"/>
      <c r="G211" s="85"/>
      <c r="H211" s="84"/>
      <c r="I211" s="84"/>
      <c r="J211" s="66"/>
      <c r="K211" s="84"/>
      <c r="L211" s="84"/>
      <c r="M211" s="66"/>
      <c r="N211" s="86"/>
      <c r="O211" s="66"/>
      <c r="P211" s="86"/>
      <c r="Q211" s="66"/>
      <c r="R211" s="84"/>
      <c r="S211" s="66"/>
      <c r="T211" s="84"/>
      <c r="U211" s="19"/>
      <c r="V211" s="19"/>
      <c r="W211" s="87"/>
      <c r="X211" s="84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</row>
    <row r="212" spans="1:79" s="25" customFormat="1" ht="36">
      <c r="A212" s="93"/>
      <c r="B212" s="28" t="s">
        <v>297</v>
      </c>
      <c r="C212" s="67" t="s">
        <v>44</v>
      </c>
      <c r="D212" s="66">
        <v>11.1</v>
      </c>
      <c r="E212" s="83">
        <v>1</v>
      </c>
      <c r="F212" s="66">
        <v>17697</v>
      </c>
      <c r="G212" s="66">
        <v>4.12</v>
      </c>
      <c r="H212" s="84">
        <f t="shared" ref="H212" si="151">F212*G212</f>
        <v>72911.64</v>
      </c>
      <c r="I212" s="84">
        <f>H212*2.34</f>
        <v>170613.23759999999</v>
      </c>
      <c r="J212" s="66">
        <v>25</v>
      </c>
      <c r="K212" s="84">
        <f t="shared" ref="K212" si="152">I212*25%</f>
        <v>42653.309399999998</v>
      </c>
      <c r="L212" s="19">
        <f t="shared" ref="L212" si="153">I212+K212</f>
        <v>213266.54699999999</v>
      </c>
      <c r="M212" s="66"/>
      <c r="N212" s="86"/>
      <c r="O212" s="66"/>
      <c r="P212" s="86"/>
      <c r="Q212" s="66"/>
      <c r="R212" s="84"/>
      <c r="S212" s="66"/>
      <c r="T212" s="84"/>
      <c r="U212" s="19">
        <f>(I212+K212)*10/100</f>
        <v>21326.654699999999</v>
      </c>
      <c r="V212" s="19">
        <f>I212+K212+N212+P212+R212+T212+U212</f>
        <v>234593.20169999998</v>
      </c>
      <c r="W212" s="87">
        <v>1</v>
      </c>
      <c r="X212" s="84">
        <f>V212*W212</f>
        <v>234593.20169999998</v>
      </c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</row>
    <row r="213" spans="1:79" s="25" customFormat="1" ht="23.25" customHeight="1">
      <c r="A213" s="93"/>
      <c r="B213" s="150"/>
      <c r="C213" s="67"/>
      <c r="D213" s="66"/>
      <c r="E213" s="83"/>
      <c r="F213" s="66"/>
      <c r="G213" s="66"/>
      <c r="H213" s="84"/>
      <c r="I213" s="84"/>
      <c r="J213" s="66"/>
      <c r="K213" s="84"/>
      <c r="L213" s="84"/>
      <c r="M213" s="66"/>
      <c r="N213" s="86"/>
      <c r="O213" s="66"/>
      <c r="P213" s="86"/>
      <c r="Q213" s="66"/>
      <c r="R213" s="84"/>
      <c r="S213" s="66"/>
      <c r="T213" s="84"/>
      <c r="U213" s="19"/>
      <c r="V213" s="19"/>
      <c r="W213" s="116">
        <f>SUM(W212)</f>
        <v>1</v>
      </c>
      <c r="X213" s="116">
        <f t="shared" ref="X213" si="154">SUM(X212)</f>
        <v>234593.20169999998</v>
      </c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</row>
    <row r="214" spans="1:79" s="25" customFormat="1" ht="18">
      <c r="A214" s="93"/>
      <c r="B214" s="213" t="s">
        <v>174</v>
      </c>
      <c r="C214" s="67"/>
      <c r="D214" s="66"/>
      <c r="E214" s="83"/>
      <c r="F214" s="66"/>
      <c r="G214" s="66"/>
      <c r="H214" s="84"/>
      <c r="I214" s="84"/>
      <c r="J214" s="66"/>
      <c r="K214" s="84"/>
      <c r="L214" s="84"/>
      <c r="M214" s="66"/>
      <c r="N214" s="86"/>
      <c r="O214" s="66"/>
      <c r="P214" s="86"/>
      <c r="Q214" s="66"/>
      <c r="R214" s="84"/>
      <c r="S214" s="66"/>
      <c r="T214" s="84"/>
      <c r="U214" s="19"/>
      <c r="V214" s="19"/>
      <c r="W214" s="87"/>
      <c r="X214" s="84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</row>
    <row r="215" spans="1:79" ht="18">
      <c r="A215" s="93"/>
      <c r="B215" s="66" t="s">
        <v>107</v>
      </c>
      <c r="C215" s="128">
        <v>5</v>
      </c>
      <c r="D215" s="66"/>
      <c r="E215" s="83"/>
      <c r="F215" s="19">
        <v>17697</v>
      </c>
      <c r="G215" s="59">
        <v>2.92</v>
      </c>
      <c r="H215" s="19">
        <f>F215*G215</f>
        <v>51675.24</v>
      </c>
      <c r="I215" s="19">
        <f>H215*1.45</f>
        <v>74929.097999999998</v>
      </c>
      <c r="J215" s="59"/>
      <c r="K215" s="59"/>
      <c r="L215" s="59"/>
      <c r="M215" s="59"/>
      <c r="N215" s="59"/>
      <c r="O215" s="59"/>
      <c r="P215" s="20"/>
      <c r="Q215" s="59"/>
      <c r="R215" s="59"/>
      <c r="S215" s="59"/>
      <c r="T215" s="59"/>
      <c r="U215" s="19">
        <f>I215*10%</f>
        <v>7492.9098000000004</v>
      </c>
      <c r="V215" s="19">
        <f>K215+N215+P215+R215+T215+U215+I215</f>
        <v>82422.007799999992</v>
      </c>
      <c r="W215" s="29">
        <v>1</v>
      </c>
      <c r="X215" s="20">
        <f t="shared" ref="X215" si="155">V215*W215</f>
        <v>82422.007799999992</v>
      </c>
    </row>
    <row r="216" spans="1:79" ht="30.75" customHeight="1">
      <c r="A216" s="93"/>
      <c r="B216" s="66"/>
      <c r="C216" s="128"/>
      <c r="D216" s="66"/>
      <c r="E216" s="83"/>
      <c r="F216" s="19"/>
      <c r="G216" s="59"/>
      <c r="H216" s="19"/>
      <c r="I216" s="19"/>
      <c r="J216" s="59"/>
      <c r="K216" s="59"/>
      <c r="L216" s="59"/>
      <c r="M216" s="59"/>
      <c r="N216" s="59"/>
      <c r="O216" s="59"/>
      <c r="P216" s="20"/>
      <c r="Q216" s="59"/>
      <c r="R216" s="59"/>
      <c r="S216" s="59"/>
      <c r="T216" s="59"/>
      <c r="U216" s="19"/>
      <c r="V216" s="19"/>
      <c r="W216" s="116">
        <f>SUM(W215)</f>
        <v>1</v>
      </c>
      <c r="X216" s="116">
        <f t="shared" ref="X216" si="156">SUM(X215)</f>
        <v>82422.007799999992</v>
      </c>
    </row>
    <row r="217" spans="1:79" s="25" customFormat="1" ht="18">
      <c r="A217" s="93"/>
      <c r="B217" s="222" t="s">
        <v>183</v>
      </c>
      <c r="C217" s="67"/>
      <c r="D217" s="66"/>
      <c r="E217" s="83"/>
      <c r="F217" s="66"/>
      <c r="G217" s="85"/>
      <c r="H217" s="84"/>
      <c r="I217" s="84"/>
      <c r="J217" s="66"/>
      <c r="K217" s="84"/>
      <c r="L217" s="84"/>
      <c r="M217" s="66"/>
      <c r="N217" s="86"/>
      <c r="O217" s="66"/>
      <c r="P217" s="86"/>
      <c r="Q217" s="66"/>
      <c r="R217" s="84"/>
      <c r="S217" s="66"/>
      <c r="T217" s="84"/>
      <c r="U217" s="19"/>
      <c r="V217" s="19"/>
      <c r="W217" s="87"/>
      <c r="X217" s="84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</row>
    <row r="218" spans="1:79" ht="29.25" customHeight="1">
      <c r="A218" s="161"/>
      <c r="B218" s="82" t="s">
        <v>298</v>
      </c>
      <c r="C218" s="67" t="s">
        <v>250</v>
      </c>
      <c r="D218" s="67">
        <v>23</v>
      </c>
      <c r="E218" s="83" t="s">
        <v>237</v>
      </c>
      <c r="F218" s="84">
        <v>17697</v>
      </c>
      <c r="G218" s="141">
        <v>3.25</v>
      </c>
      <c r="H218" s="84">
        <f t="shared" ref="H218:H225" si="157">F218*G218</f>
        <v>57515.25</v>
      </c>
      <c r="I218" s="19">
        <f>H218*1.45</f>
        <v>83397.112500000003</v>
      </c>
      <c r="J218" s="66"/>
      <c r="K218" s="66"/>
      <c r="L218" s="66"/>
      <c r="M218" s="66"/>
      <c r="N218" s="66"/>
      <c r="O218" s="66"/>
      <c r="P218" s="66"/>
      <c r="Q218" s="66"/>
      <c r="R218" s="66"/>
      <c r="S218" s="66"/>
      <c r="T218" s="66"/>
      <c r="U218" s="19">
        <f>I218*10%</f>
        <v>8339.7112500000003</v>
      </c>
      <c r="V218" s="19">
        <f>K218+N218+P218+R218+T218+U218+I218</f>
        <v>91736.82375000001</v>
      </c>
      <c r="W218" s="87">
        <v>1</v>
      </c>
      <c r="X218" s="84">
        <f t="shared" ref="X218:X225" si="158">V218*W218</f>
        <v>91736.82375000001</v>
      </c>
    </row>
    <row r="219" spans="1:79" ht="29.25" customHeight="1">
      <c r="A219" s="161"/>
      <c r="B219" s="82" t="s">
        <v>298</v>
      </c>
      <c r="C219" s="67" t="s">
        <v>250</v>
      </c>
      <c r="D219" s="67">
        <v>10.130000000000001</v>
      </c>
      <c r="E219" s="83" t="s">
        <v>237</v>
      </c>
      <c r="F219" s="84">
        <v>17697</v>
      </c>
      <c r="G219" s="141">
        <v>3.16</v>
      </c>
      <c r="H219" s="84">
        <f t="shared" si="157"/>
        <v>55922.520000000004</v>
      </c>
      <c r="I219" s="19">
        <f t="shared" ref="I219:I225" si="159">H219*1.45</f>
        <v>81087.65400000001</v>
      </c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19">
        <f t="shared" ref="U219:U225" si="160">I219*10%</f>
        <v>8108.7654000000011</v>
      </c>
      <c r="V219" s="19">
        <f t="shared" ref="V219:V225" si="161">K219+N219+P219+R219+T219+U219+I219</f>
        <v>89196.419400000013</v>
      </c>
      <c r="W219" s="87">
        <v>0.5</v>
      </c>
      <c r="X219" s="84">
        <f t="shared" si="158"/>
        <v>44598.209700000007</v>
      </c>
    </row>
    <row r="220" spans="1:79" ht="29.25" customHeight="1">
      <c r="A220" s="161"/>
      <c r="B220" s="66" t="s">
        <v>249</v>
      </c>
      <c r="C220" s="67" t="s">
        <v>56</v>
      </c>
      <c r="D220" s="67">
        <v>10.130000000000001</v>
      </c>
      <c r="E220" s="83" t="s">
        <v>237</v>
      </c>
      <c r="F220" s="66">
        <v>17697</v>
      </c>
      <c r="G220" s="66">
        <v>4.46</v>
      </c>
      <c r="H220" s="84">
        <f t="shared" si="157"/>
        <v>78928.62</v>
      </c>
      <c r="I220" s="19">
        <f t="shared" si="159"/>
        <v>114446.499</v>
      </c>
      <c r="J220" s="66"/>
      <c r="K220" s="66"/>
      <c r="L220" s="66"/>
      <c r="M220" s="66"/>
      <c r="N220" s="66"/>
      <c r="O220" s="66"/>
      <c r="P220" s="86"/>
      <c r="Q220" s="66"/>
      <c r="R220" s="66"/>
      <c r="S220" s="66"/>
      <c r="T220" s="84"/>
      <c r="U220" s="19">
        <f t="shared" si="160"/>
        <v>11444.6499</v>
      </c>
      <c r="V220" s="19">
        <f t="shared" si="161"/>
        <v>125891.1489</v>
      </c>
      <c r="W220" s="87">
        <v>0.5</v>
      </c>
      <c r="X220" s="84">
        <f t="shared" si="158"/>
        <v>62945.57445</v>
      </c>
    </row>
    <row r="221" spans="1:79" ht="24" customHeight="1">
      <c r="A221" s="161"/>
      <c r="B221" s="82" t="s">
        <v>249</v>
      </c>
      <c r="C221" s="67" t="s">
        <v>56</v>
      </c>
      <c r="D221" s="67">
        <v>5.04</v>
      </c>
      <c r="E221" s="83" t="s">
        <v>237</v>
      </c>
      <c r="F221" s="84">
        <v>17697</v>
      </c>
      <c r="G221" s="141">
        <v>4.2699999999999996</v>
      </c>
      <c r="H221" s="84">
        <f t="shared" si="157"/>
        <v>75566.189999999988</v>
      </c>
      <c r="I221" s="19">
        <f t="shared" si="159"/>
        <v>109570.97549999999</v>
      </c>
      <c r="J221" s="66"/>
      <c r="K221" s="66"/>
      <c r="L221" s="66"/>
      <c r="M221" s="66"/>
      <c r="N221" s="66"/>
      <c r="O221" s="66"/>
      <c r="P221" s="66"/>
      <c r="Q221" s="66"/>
      <c r="R221" s="66"/>
      <c r="S221" s="66"/>
      <c r="T221" s="66"/>
      <c r="U221" s="19">
        <f t="shared" si="160"/>
        <v>10957.097549999999</v>
      </c>
      <c r="V221" s="19">
        <f t="shared" si="161"/>
        <v>120528.07304999998</v>
      </c>
      <c r="W221" s="87">
        <v>1</v>
      </c>
      <c r="X221" s="84">
        <f t="shared" si="158"/>
        <v>120528.07304999998</v>
      </c>
    </row>
    <row r="222" spans="1:79" ht="24" customHeight="1">
      <c r="A222" s="161"/>
      <c r="B222" s="66" t="s">
        <v>120</v>
      </c>
      <c r="C222" s="67" t="s">
        <v>51</v>
      </c>
      <c r="D222" s="85">
        <v>13.09</v>
      </c>
      <c r="E222" s="83" t="s">
        <v>237</v>
      </c>
      <c r="F222" s="66">
        <v>17697</v>
      </c>
      <c r="G222" s="66">
        <v>3.57</v>
      </c>
      <c r="H222" s="84">
        <f t="shared" ref="H222" si="162">F222*G222</f>
        <v>63178.289999999994</v>
      </c>
      <c r="I222" s="19">
        <f t="shared" ref="I222" si="163">H222*1.45</f>
        <v>91608.520499999984</v>
      </c>
      <c r="J222" s="66"/>
      <c r="K222" s="66"/>
      <c r="L222" s="66"/>
      <c r="M222" s="66"/>
      <c r="N222" s="66"/>
      <c r="O222" s="66"/>
      <c r="P222" s="86"/>
      <c r="Q222" s="66"/>
      <c r="R222" s="66"/>
      <c r="S222" s="66"/>
      <c r="T222" s="84"/>
      <c r="U222" s="19">
        <f t="shared" ref="U222" si="164">I222*10%</f>
        <v>9160.8520499999995</v>
      </c>
      <c r="V222" s="19">
        <f t="shared" ref="V222" si="165">K222+N222+P222+R222+T222+U222+I222</f>
        <v>100769.37254999999</v>
      </c>
      <c r="W222" s="87">
        <v>0.5</v>
      </c>
      <c r="X222" s="84">
        <f t="shared" ref="X222" si="166">V222*W222</f>
        <v>50384.686274999993</v>
      </c>
    </row>
    <row r="223" spans="1:79" ht="29.25" customHeight="1">
      <c r="A223" s="161"/>
      <c r="B223" s="66" t="s">
        <v>120</v>
      </c>
      <c r="C223" s="67" t="s">
        <v>51</v>
      </c>
      <c r="D223" s="85">
        <v>10.130000000000001</v>
      </c>
      <c r="E223" s="83" t="s">
        <v>237</v>
      </c>
      <c r="F223" s="66">
        <v>17697</v>
      </c>
      <c r="G223" s="66">
        <v>3.54</v>
      </c>
      <c r="H223" s="84">
        <f t="shared" si="157"/>
        <v>62647.38</v>
      </c>
      <c r="I223" s="19">
        <f t="shared" si="159"/>
        <v>90838.700999999986</v>
      </c>
      <c r="J223" s="66"/>
      <c r="K223" s="66"/>
      <c r="L223" s="66"/>
      <c r="M223" s="66"/>
      <c r="N223" s="66"/>
      <c r="O223" s="66"/>
      <c r="P223" s="86"/>
      <c r="Q223" s="66"/>
      <c r="R223" s="66"/>
      <c r="S223" s="66"/>
      <c r="T223" s="84"/>
      <c r="U223" s="19">
        <f t="shared" si="160"/>
        <v>9083.8700999999983</v>
      </c>
      <c r="V223" s="19">
        <f t="shared" si="161"/>
        <v>99922.571099999986</v>
      </c>
      <c r="W223" s="87">
        <v>0.5</v>
      </c>
      <c r="X223" s="84">
        <f t="shared" si="158"/>
        <v>49961.285549999993</v>
      </c>
    </row>
    <row r="224" spans="1:79" ht="29.25" customHeight="1">
      <c r="A224" s="161"/>
      <c r="B224" s="82" t="s">
        <v>67</v>
      </c>
      <c r="C224" s="67">
        <v>2</v>
      </c>
      <c r="D224" s="67"/>
      <c r="E224" s="83"/>
      <c r="F224" s="66">
        <v>17697</v>
      </c>
      <c r="G224" s="66">
        <v>2.81</v>
      </c>
      <c r="H224" s="84">
        <f t="shared" si="157"/>
        <v>49728.57</v>
      </c>
      <c r="I224" s="19">
        <f t="shared" si="159"/>
        <v>72106.426500000001</v>
      </c>
      <c r="J224" s="66"/>
      <c r="K224" s="66"/>
      <c r="L224" s="66"/>
      <c r="M224" s="66"/>
      <c r="N224" s="66"/>
      <c r="O224" s="66"/>
      <c r="P224" s="86"/>
      <c r="Q224" s="66"/>
      <c r="R224" s="66"/>
      <c r="S224" s="66"/>
      <c r="T224" s="84"/>
      <c r="U224" s="19">
        <f t="shared" si="160"/>
        <v>7210.6426500000007</v>
      </c>
      <c r="V224" s="19">
        <f t="shared" si="161"/>
        <v>79317.069149999996</v>
      </c>
      <c r="W224" s="87">
        <v>1</v>
      </c>
      <c r="X224" s="84">
        <f t="shared" si="158"/>
        <v>79317.069149999996</v>
      </c>
    </row>
    <row r="225" spans="1:79" ht="29.25" customHeight="1">
      <c r="A225" s="161"/>
      <c r="B225" s="82" t="s">
        <v>69</v>
      </c>
      <c r="C225" s="67">
        <v>2</v>
      </c>
      <c r="D225" s="67">
        <v>0</v>
      </c>
      <c r="E225" s="83" t="s">
        <v>237</v>
      </c>
      <c r="F225" s="66">
        <v>17697</v>
      </c>
      <c r="G225" s="66">
        <v>2.81</v>
      </c>
      <c r="H225" s="84">
        <f t="shared" si="157"/>
        <v>49728.57</v>
      </c>
      <c r="I225" s="19">
        <f t="shared" si="159"/>
        <v>72106.426500000001</v>
      </c>
      <c r="J225" s="66"/>
      <c r="K225" s="66"/>
      <c r="L225" s="66"/>
      <c r="M225" s="66"/>
      <c r="N225" s="66"/>
      <c r="O225" s="66"/>
      <c r="P225" s="86"/>
      <c r="Q225" s="66"/>
      <c r="R225" s="66"/>
      <c r="S225" s="66"/>
      <c r="T225" s="84"/>
      <c r="U225" s="19">
        <f t="shared" si="160"/>
        <v>7210.6426500000007</v>
      </c>
      <c r="V225" s="19">
        <f t="shared" si="161"/>
        <v>79317.069149999996</v>
      </c>
      <c r="W225" s="87">
        <v>0.25</v>
      </c>
      <c r="X225" s="84">
        <f t="shared" si="158"/>
        <v>19829.267287499999</v>
      </c>
    </row>
    <row r="226" spans="1:79" ht="18">
      <c r="A226" s="161"/>
      <c r="B226" s="250"/>
      <c r="C226" s="251"/>
      <c r="D226" s="251"/>
      <c r="E226" s="252"/>
      <c r="F226" s="253"/>
      <c r="G226" s="253"/>
      <c r="H226" s="254"/>
      <c r="I226" s="19"/>
      <c r="J226" s="66"/>
      <c r="K226" s="66"/>
      <c r="L226" s="66"/>
      <c r="M226" s="66"/>
      <c r="N226" s="66"/>
      <c r="O226" s="66"/>
      <c r="P226" s="86"/>
      <c r="Q226" s="66"/>
      <c r="R226" s="66"/>
      <c r="S226" s="66"/>
      <c r="T226" s="84"/>
      <c r="U226" s="19"/>
      <c r="V226" s="19"/>
      <c r="W226" s="116">
        <f>SUM(W218:W225)</f>
        <v>5.25</v>
      </c>
      <c r="X226" s="116">
        <f>SUM(X218:X225)</f>
        <v>519300.98921249993</v>
      </c>
    </row>
    <row r="227" spans="1:79" ht="18">
      <c r="A227" s="161"/>
      <c r="B227" s="331" t="s">
        <v>184</v>
      </c>
      <c r="C227" s="332"/>
      <c r="D227" s="332"/>
      <c r="E227" s="332"/>
      <c r="F227" s="332"/>
      <c r="G227" s="332"/>
      <c r="H227" s="333"/>
      <c r="I227" s="84"/>
      <c r="J227" s="66"/>
      <c r="K227" s="66"/>
      <c r="L227" s="66"/>
      <c r="M227" s="66"/>
      <c r="N227" s="66"/>
      <c r="O227" s="66"/>
      <c r="P227" s="86"/>
      <c r="Q227" s="66"/>
      <c r="R227" s="66"/>
      <c r="S227" s="66"/>
      <c r="T227" s="84"/>
      <c r="U227" s="84"/>
      <c r="V227" s="84"/>
      <c r="W227" s="87"/>
      <c r="X227" s="84"/>
    </row>
    <row r="228" spans="1:79" s="25" customFormat="1" ht="18">
      <c r="A228" s="93"/>
      <c r="B228" s="217" t="s">
        <v>173</v>
      </c>
      <c r="C228" s="67"/>
      <c r="D228" s="66"/>
      <c r="E228" s="83"/>
      <c r="F228" s="66"/>
      <c r="G228" s="85"/>
      <c r="H228" s="84"/>
      <c r="I228" s="84"/>
      <c r="J228" s="66"/>
      <c r="K228" s="84"/>
      <c r="L228" s="84"/>
      <c r="M228" s="66"/>
      <c r="N228" s="86"/>
      <c r="O228" s="66"/>
      <c r="P228" s="86"/>
      <c r="Q228" s="66"/>
      <c r="R228" s="84"/>
      <c r="S228" s="66"/>
      <c r="T228" s="84"/>
      <c r="U228" s="19"/>
      <c r="V228" s="19"/>
      <c r="W228" s="87"/>
      <c r="X228" s="84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  <c r="BZ228" s="5"/>
      <c r="CA228" s="5"/>
    </row>
    <row r="229" spans="1:79" s="25" customFormat="1" ht="60.75" customHeight="1">
      <c r="A229" s="112"/>
      <c r="B229" s="113" t="s">
        <v>77</v>
      </c>
      <c r="C229" s="67" t="s">
        <v>54</v>
      </c>
      <c r="D229" s="85">
        <v>15.04</v>
      </c>
      <c r="E229" s="83" t="s">
        <v>237</v>
      </c>
      <c r="F229" s="66">
        <v>17697</v>
      </c>
      <c r="G229" s="66">
        <v>5.31</v>
      </c>
      <c r="H229" s="84">
        <f>F229*G229</f>
        <v>93971.069999999992</v>
      </c>
      <c r="I229" s="84">
        <f>H229*3.42</f>
        <v>321381.05939999997</v>
      </c>
      <c r="J229" s="66">
        <v>25</v>
      </c>
      <c r="K229" s="84">
        <f>I229*25%</f>
        <v>80345.264849999992</v>
      </c>
      <c r="L229" s="19">
        <f t="shared" ref="L229:L244" si="167">I229+K229</f>
        <v>401726.32424999995</v>
      </c>
      <c r="M229" s="66"/>
      <c r="N229" s="86"/>
      <c r="O229" s="66"/>
      <c r="P229" s="86"/>
      <c r="Q229" s="66"/>
      <c r="R229" s="84"/>
      <c r="S229" s="66"/>
      <c r="T229" s="84"/>
      <c r="U229" s="19">
        <f t="shared" ref="U229:U244" si="168">(I229+K229)*10/100</f>
        <v>40172.632424999996</v>
      </c>
      <c r="V229" s="19">
        <f>I229+K229+N229+P229+R229+T229+U229</f>
        <v>441898.95667499996</v>
      </c>
      <c r="W229" s="87">
        <v>0.75</v>
      </c>
      <c r="X229" s="84">
        <f>V229*W229</f>
        <v>331424.21750624996</v>
      </c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</row>
    <row r="230" spans="1:79" s="25" customFormat="1" ht="30.75">
      <c r="A230" s="112"/>
      <c r="B230" s="113" t="s">
        <v>77</v>
      </c>
      <c r="C230" s="67" t="s">
        <v>54</v>
      </c>
      <c r="D230" s="85">
        <v>15.04</v>
      </c>
      <c r="E230" s="83" t="s">
        <v>237</v>
      </c>
      <c r="F230" s="66">
        <v>17697</v>
      </c>
      <c r="G230" s="66">
        <v>5.31</v>
      </c>
      <c r="H230" s="84">
        <f>F230*G230</f>
        <v>93971.069999999992</v>
      </c>
      <c r="I230" s="84">
        <f t="shared" ref="I230:I244" si="169">H230*3.42</f>
        <v>321381.05939999997</v>
      </c>
      <c r="J230" s="66">
        <v>25</v>
      </c>
      <c r="K230" s="84">
        <f>I230*25%</f>
        <v>80345.264849999992</v>
      </c>
      <c r="L230" s="19">
        <f t="shared" si="167"/>
        <v>401726.32424999995</v>
      </c>
      <c r="M230" s="66"/>
      <c r="N230" s="86"/>
      <c r="O230" s="66"/>
      <c r="P230" s="86"/>
      <c r="Q230" s="66"/>
      <c r="R230" s="84"/>
      <c r="S230" s="66"/>
      <c r="T230" s="84"/>
      <c r="U230" s="19">
        <f t="shared" si="168"/>
        <v>40172.632424999996</v>
      </c>
      <c r="V230" s="19">
        <f>I230+K230+N230+P230+R230+T230+U230</f>
        <v>441898.95667499996</v>
      </c>
      <c r="W230" s="87">
        <v>0.25</v>
      </c>
      <c r="X230" s="84">
        <f>V230*W230</f>
        <v>110474.73916874999</v>
      </c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</row>
    <row r="231" spans="1:79" s="25" customFormat="1" ht="27" customHeight="1">
      <c r="A231" s="93"/>
      <c r="B231" s="115" t="s">
        <v>301</v>
      </c>
      <c r="C231" s="67" t="s">
        <v>25</v>
      </c>
      <c r="D231" s="85">
        <v>42</v>
      </c>
      <c r="E231" s="83" t="s">
        <v>237</v>
      </c>
      <c r="F231" s="66">
        <v>17697</v>
      </c>
      <c r="G231" s="66">
        <v>4.7699999999999996</v>
      </c>
      <c r="H231" s="84">
        <f>F231*G231</f>
        <v>84414.689999999988</v>
      </c>
      <c r="I231" s="84">
        <f t="shared" si="169"/>
        <v>288698.23979999998</v>
      </c>
      <c r="J231" s="66">
        <v>25</v>
      </c>
      <c r="K231" s="84">
        <f>I231*25%</f>
        <v>72174.559949999995</v>
      </c>
      <c r="L231" s="19">
        <f t="shared" si="167"/>
        <v>360872.79975000001</v>
      </c>
      <c r="M231" s="66"/>
      <c r="N231" s="86"/>
      <c r="O231" s="66"/>
      <c r="P231" s="86"/>
      <c r="Q231" s="66">
        <v>200</v>
      </c>
      <c r="R231" s="84">
        <f>Q231*F231/100</f>
        <v>35394</v>
      </c>
      <c r="S231" s="66"/>
      <c r="T231" s="84"/>
      <c r="U231" s="19">
        <f t="shared" si="168"/>
        <v>36087.279974999998</v>
      </c>
      <c r="V231" s="19">
        <f>I231+K231+N231+P231+R231+T231+U231</f>
        <v>432354.07972500002</v>
      </c>
      <c r="W231" s="87">
        <v>1</v>
      </c>
      <c r="X231" s="84">
        <f>V231*W231</f>
        <v>432354.07972500002</v>
      </c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</row>
    <row r="232" spans="1:79" s="25" customFormat="1" ht="27" customHeight="1">
      <c r="A232" s="93"/>
      <c r="B232" s="115" t="s">
        <v>301</v>
      </c>
      <c r="C232" s="67" t="s">
        <v>26</v>
      </c>
      <c r="D232" s="85">
        <v>5.05</v>
      </c>
      <c r="E232" s="24">
        <v>2</v>
      </c>
      <c r="F232" s="66">
        <v>17697</v>
      </c>
      <c r="G232" s="66">
        <v>4.96</v>
      </c>
      <c r="H232" s="84">
        <f t="shared" si="141"/>
        <v>87777.12</v>
      </c>
      <c r="I232" s="84">
        <f t="shared" si="169"/>
        <v>300197.75039999996</v>
      </c>
      <c r="J232" s="66">
        <v>25</v>
      </c>
      <c r="K232" s="84">
        <f t="shared" si="142"/>
        <v>75049.43759999999</v>
      </c>
      <c r="L232" s="19">
        <f t="shared" si="167"/>
        <v>375247.18799999997</v>
      </c>
      <c r="M232" s="66"/>
      <c r="N232" s="86"/>
      <c r="O232" s="66"/>
      <c r="P232" s="86"/>
      <c r="Q232" s="66">
        <v>200</v>
      </c>
      <c r="R232" s="84">
        <f t="shared" ref="R232:R242" si="170">Q232*F232/100</f>
        <v>35394</v>
      </c>
      <c r="S232" s="66"/>
      <c r="T232" s="84"/>
      <c r="U232" s="19">
        <f t="shared" si="168"/>
        <v>37524.718800000002</v>
      </c>
      <c r="V232" s="19">
        <f t="shared" si="145"/>
        <v>448165.9068</v>
      </c>
      <c r="W232" s="87">
        <v>0.25</v>
      </c>
      <c r="X232" s="84">
        <f t="shared" si="146"/>
        <v>112041.4767</v>
      </c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5"/>
      <c r="BX232" s="5"/>
      <c r="BY232" s="5"/>
      <c r="BZ232" s="5"/>
      <c r="CA232" s="5"/>
    </row>
    <row r="233" spans="1:79" s="25" customFormat="1" ht="27" customHeight="1">
      <c r="A233" s="93"/>
      <c r="B233" s="115" t="s">
        <v>301</v>
      </c>
      <c r="C233" s="67" t="s">
        <v>25</v>
      </c>
      <c r="D233" s="85">
        <v>3.04</v>
      </c>
      <c r="E233" s="83" t="s">
        <v>237</v>
      </c>
      <c r="F233" s="66">
        <v>17697</v>
      </c>
      <c r="G233" s="66">
        <v>4.26</v>
      </c>
      <c r="H233" s="84">
        <f t="shared" si="141"/>
        <v>75389.22</v>
      </c>
      <c r="I233" s="84">
        <f t="shared" si="169"/>
        <v>257831.1324</v>
      </c>
      <c r="J233" s="66">
        <v>25</v>
      </c>
      <c r="K233" s="84">
        <f t="shared" si="142"/>
        <v>64457.783100000001</v>
      </c>
      <c r="L233" s="19">
        <f t="shared" si="167"/>
        <v>322288.9155</v>
      </c>
      <c r="M233" s="66"/>
      <c r="N233" s="86"/>
      <c r="O233" s="66"/>
      <c r="P233" s="86"/>
      <c r="Q233" s="66">
        <v>200</v>
      </c>
      <c r="R233" s="84">
        <f t="shared" si="170"/>
        <v>35394</v>
      </c>
      <c r="S233" s="66"/>
      <c r="T233" s="84"/>
      <c r="U233" s="19">
        <f t="shared" si="168"/>
        <v>32228.891550000004</v>
      </c>
      <c r="V233" s="19">
        <f t="shared" si="145"/>
        <v>389911.80705</v>
      </c>
      <c r="W233" s="87">
        <v>1</v>
      </c>
      <c r="X233" s="84">
        <f t="shared" si="146"/>
        <v>389911.80705</v>
      </c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  <c r="BR233" s="5"/>
      <c r="BS233" s="5"/>
      <c r="BT233" s="5"/>
      <c r="BU233" s="5"/>
      <c r="BV233" s="5"/>
      <c r="BW233" s="5"/>
      <c r="BX233" s="5"/>
      <c r="BY233" s="5"/>
      <c r="BZ233" s="5"/>
      <c r="CA233" s="5"/>
    </row>
    <row r="234" spans="1:79" s="25" customFormat="1" ht="27" customHeight="1">
      <c r="A234" s="93"/>
      <c r="B234" s="115" t="s">
        <v>301</v>
      </c>
      <c r="C234" s="67" t="s">
        <v>26</v>
      </c>
      <c r="D234" s="66">
        <v>5.04</v>
      </c>
      <c r="E234" s="84">
        <v>2</v>
      </c>
      <c r="F234" s="66">
        <v>17697</v>
      </c>
      <c r="G234" s="66">
        <v>4.96</v>
      </c>
      <c r="H234" s="84">
        <f t="shared" ref="H234:H239" si="171">F234*G234</f>
        <v>87777.12</v>
      </c>
      <c r="I234" s="84">
        <f t="shared" si="169"/>
        <v>300197.75039999996</v>
      </c>
      <c r="J234" s="66">
        <v>25</v>
      </c>
      <c r="K234" s="84">
        <f t="shared" si="142"/>
        <v>75049.43759999999</v>
      </c>
      <c r="L234" s="19">
        <f t="shared" si="167"/>
        <v>375247.18799999997</v>
      </c>
      <c r="M234" s="66"/>
      <c r="N234" s="86"/>
      <c r="O234" s="66"/>
      <c r="P234" s="86"/>
      <c r="Q234" s="66">
        <v>200</v>
      </c>
      <c r="R234" s="84">
        <f t="shared" si="170"/>
        <v>35394</v>
      </c>
      <c r="S234" s="66"/>
      <c r="T234" s="84"/>
      <c r="U234" s="19">
        <f t="shared" si="168"/>
        <v>37524.718800000002</v>
      </c>
      <c r="V234" s="19">
        <f t="shared" si="145"/>
        <v>448165.9068</v>
      </c>
      <c r="W234" s="87">
        <v>1</v>
      </c>
      <c r="X234" s="84">
        <f t="shared" si="146"/>
        <v>448165.9068</v>
      </c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  <c r="BR234" s="5"/>
      <c r="BS234" s="5"/>
      <c r="BT234" s="5"/>
      <c r="BU234" s="5"/>
      <c r="BV234" s="5"/>
      <c r="BW234" s="5"/>
      <c r="BX234" s="5"/>
      <c r="BY234" s="5"/>
      <c r="BZ234" s="5"/>
      <c r="CA234" s="5"/>
    </row>
    <row r="235" spans="1:79" s="25" customFormat="1" ht="27" customHeight="1">
      <c r="A235" s="93"/>
      <c r="B235" s="115" t="s">
        <v>301</v>
      </c>
      <c r="C235" s="67" t="s">
        <v>25</v>
      </c>
      <c r="D235" s="66">
        <v>1.05</v>
      </c>
      <c r="E235" s="83" t="s">
        <v>237</v>
      </c>
      <c r="F235" s="66">
        <v>17697</v>
      </c>
      <c r="G235" s="66">
        <v>4.17</v>
      </c>
      <c r="H235" s="84">
        <f t="shared" si="171"/>
        <v>73796.490000000005</v>
      </c>
      <c r="I235" s="84">
        <f t="shared" si="169"/>
        <v>252383.9958</v>
      </c>
      <c r="J235" s="66">
        <v>25</v>
      </c>
      <c r="K235" s="84">
        <f t="shared" si="142"/>
        <v>63095.998950000001</v>
      </c>
      <c r="L235" s="19">
        <f t="shared" si="167"/>
        <v>315479.99475000001</v>
      </c>
      <c r="M235" s="66"/>
      <c r="N235" s="86"/>
      <c r="O235" s="66"/>
      <c r="P235" s="86"/>
      <c r="Q235" s="66">
        <v>200</v>
      </c>
      <c r="R235" s="84">
        <f t="shared" si="170"/>
        <v>35394</v>
      </c>
      <c r="S235" s="66"/>
      <c r="T235" s="84"/>
      <c r="U235" s="19">
        <f t="shared" si="168"/>
        <v>31547.999475000004</v>
      </c>
      <c r="V235" s="19">
        <f t="shared" si="145"/>
        <v>382421.99422500003</v>
      </c>
      <c r="W235" s="87">
        <v>0.25</v>
      </c>
      <c r="X235" s="84">
        <f>V235*W235</f>
        <v>95605.498556250008</v>
      </c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  <c r="BR235" s="5"/>
      <c r="BS235" s="5"/>
      <c r="BT235" s="5"/>
      <c r="BU235" s="5"/>
      <c r="BV235" s="5"/>
      <c r="BW235" s="5"/>
      <c r="BX235" s="5"/>
      <c r="BY235" s="5"/>
      <c r="BZ235" s="5"/>
      <c r="CA235" s="5"/>
    </row>
    <row r="236" spans="1:79" s="25" customFormat="1" ht="27" customHeight="1">
      <c r="A236" s="93"/>
      <c r="B236" s="115" t="s">
        <v>301</v>
      </c>
      <c r="C236" s="67" t="s">
        <v>25</v>
      </c>
      <c r="D236" s="66">
        <v>0.03</v>
      </c>
      <c r="E236" s="273" t="s">
        <v>237</v>
      </c>
      <c r="F236" s="66">
        <v>17697</v>
      </c>
      <c r="G236" s="66">
        <v>4.13</v>
      </c>
      <c r="H236" s="84">
        <f>F236*G236</f>
        <v>73088.61</v>
      </c>
      <c r="I236" s="84">
        <f t="shared" si="169"/>
        <v>249963.04619999998</v>
      </c>
      <c r="J236" s="66">
        <v>25</v>
      </c>
      <c r="K236" s="84">
        <f t="shared" ref="K236" si="172">I236*25%</f>
        <v>62490.761549999996</v>
      </c>
      <c r="L236" s="19">
        <f>I236+K236</f>
        <v>312453.80774999998</v>
      </c>
      <c r="M236" s="66"/>
      <c r="N236" s="86"/>
      <c r="O236" s="66"/>
      <c r="P236" s="86"/>
      <c r="Q236" s="66">
        <v>200</v>
      </c>
      <c r="R236" s="84">
        <f>Q236*F236/100</f>
        <v>35394</v>
      </c>
      <c r="S236" s="66"/>
      <c r="T236" s="84"/>
      <c r="U236" s="19">
        <f>(I236+K236)*10/100</f>
        <v>31245.380774999998</v>
      </c>
      <c r="V236" s="19">
        <f t="shared" ref="V236" si="173">I236+K236+N236+P236+R236+T236+U236</f>
        <v>379093.18852500001</v>
      </c>
      <c r="W236" s="87">
        <v>1</v>
      </c>
      <c r="X236" s="84">
        <f t="shared" ref="X236" si="174">V236*W236</f>
        <v>379093.18852500001</v>
      </c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  <c r="BR236" s="5"/>
      <c r="BS236" s="5"/>
      <c r="BT236" s="5"/>
      <c r="BU236" s="5"/>
      <c r="BV236" s="5"/>
      <c r="BW236" s="5"/>
      <c r="BX236" s="5"/>
      <c r="BY236" s="5"/>
      <c r="BZ236" s="5"/>
      <c r="CA236" s="5"/>
    </row>
    <row r="237" spans="1:79" s="25" customFormat="1" ht="27" customHeight="1">
      <c r="A237" s="93"/>
      <c r="B237" s="115" t="s">
        <v>301</v>
      </c>
      <c r="C237" s="67" t="s">
        <v>25</v>
      </c>
      <c r="D237" s="66">
        <v>10.130000000000001</v>
      </c>
      <c r="E237" s="273" t="s">
        <v>237</v>
      </c>
      <c r="F237" s="66">
        <v>17697</v>
      </c>
      <c r="G237" s="66">
        <v>4.4000000000000004</v>
      </c>
      <c r="H237" s="84">
        <f>F237*G237</f>
        <v>77866.8</v>
      </c>
      <c r="I237" s="84">
        <f t="shared" si="169"/>
        <v>266304.45600000001</v>
      </c>
      <c r="J237" s="66">
        <v>25</v>
      </c>
      <c r="K237" s="84">
        <f t="shared" ref="K237" si="175">I237*25%</f>
        <v>66576.114000000001</v>
      </c>
      <c r="L237" s="19">
        <f>I237+K237</f>
        <v>332880.57</v>
      </c>
      <c r="M237" s="66"/>
      <c r="N237" s="86"/>
      <c r="O237" s="66"/>
      <c r="P237" s="86"/>
      <c r="Q237" s="66">
        <v>200</v>
      </c>
      <c r="R237" s="84">
        <f>Q237*F237/100</f>
        <v>35394</v>
      </c>
      <c r="S237" s="66"/>
      <c r="T237" s="84"/>
      <c r="U237" s="19">
        <f>(I237+K237)*10/100</f>
        <v>33288.057000000001</v>
      </c>
      <c r="V237" s="19">
        <f t="shared" ref="V237" si="176">I237+K237+N237+P237+R237+T237+U237</f>
        <v>401562.62699999998</v>
      </c>
      <c r="W237" s="87">
        <v>0.5</v>
      </c>
      <c r="X237" s="84">
        <f t="shared" ref="X237" si="177">V237*W237</f>
        <v>200781.31349999999</v>
      </c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  <c r="BR237" s="5"/>
      <c r="BS237" s="5"/>
      <c r="BT237" s="5"/>
      <c r="BU237" s="5"/>
      <c r="BV237" s="5"/>
      <c r="BW237" s="5"/>
      <c r="BX237" s="5"/>
      <c r="BY237" s="5"/>
      <c r="BZ237" s="5"/>
      <c r="CA237" s="5"/>
    </row>
    <row r="238" spans="1:79" s="25" customFormat="1" ht="27" customHeight="1">
      <c r="A238" s="93"/>
      <c r="B238" s="115" t="s">
        <v>299</v>
      </c>
      <c r="C238" s="67" t="s">
        <v>25</v>
      </c>
      <c r="D238" s="66">
        <v>5.04</v>
      </c>
      <c r="E238" s="83" t="s">
        <v>237</v>
      </c>
      <c r="F238" s="66">
        <v>17697</v>
      </c>
      <c r="G238" s="66">
        <v>4.3</v>
      </c>
      <c r="H238" s="84">
        <f t="shared" si="171"/>
        <v>76097.099999999991</v>
      </c>
      <c r="I238" s="84">
        <f t="shared" si="169"/>
        <v>260252.08199999997</v>
      </c>
      <c r="J238" s="66">
        <v>25</v>
      </c>
      <c r="K238" s="84">
        <f t="shared" si="142"/>
        <v>65063.020499999991</v>
      </c>
      <c r="L238" s="19">
        <f t="shared" si="167"/>
        <v>325315.10249999998</v>
      </c>
      <c r="M238" s="66"/>
      <c r="N238" s="86"/>
      <c r="O238" s="66"/>
      <c r="P238" s="86"/>
      <c r="Q238" s="66">
        <v>200</v>
      </c>
      <c r="R238" s="84">
        <f t="shared" si="170"/>
        <v>35394</v>
      </c>
      <c r="S238" s="66"/>
      <c r="T238" s="84"/>
      <c r="U238" s="19">
        <f t="shared" si="168"/>
        <v>32531.510249999999</v>
      </c>
      <c r="V238" s="19">
        <f t="shared" si="145"/>
        <v>393240.61274999997</v>
      </c>
      <c r="W238" s="87">
        <v>1</v>
      </c>
      <c r="X238" s="84">
        <f t="shared" si="146"/>
        <v>393240.61274999997</v>
      </c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  <c r="BZ238" s="5"/>
      <c r="CA238" s="5"/>
    </row>
    <row r="239" spans="1:79" s="25" customFormat="1" ht="27" customHeight="1">
      <c r="A239" s="93"/>
      <c r="B239" s="115" t="s">
        <v>299</v>
      </c>
      <c r="C239" s="67" t="s">
        <v>25</v>
      </c>
      <c r="D239" s="66">
        <v>7.01</v>
      </c>
      <c r="E239" s="83" t="s">
        <v>237</v>
      </c>
      <c r="F239" s="66">
        <v>17697</v>
      </c>
      <c r="G239" s="66">
        <v>4.3499999999999996</v>
      </c>
      <c r="H239" s="84">
        <f t="shared" si="171"/>
        <v>76981.95</v>
      </c>
      <c r="I239" s="84">
        <f t="shared" si="169"/>
        <v>263278.26899999997</v>
      </c>
      <c r="J239" s="66">
        <v>25</v>
      </c>
      <c r="K239" s="84">
        <f t="shared" si="142"/>
        <v>65819.567249999993</v>
      </c>
      <c r="L239" s="19">
        <f t="shared" si="167"/>
        <v>329097.83624999993</v>
      </c>
      <c r="M239" s="66"/>
      <c r="N239" s="86"/>
      <c r="O239" s="66"/>
      <c r="P239" s="86"/>
      <c r="Q239" s="66">
        <v>200</v>
      </c>
      <c r="R239" s="84">
        <f>Q239*F239/100</f>
        <v>35394</v>
      </c>
      <c r="S239" s="66"/>
      <c r="T239" s="84"/>
      <c r="U239" s="19">
        <f t="shared" si="168"/>
        <v>32909.783624999996</v>
      </c>
      <c r="V239" s="19">
        <f t="shared" si="145"/>
        <v>397401.61987499992</v>
      </c>
      <c r="W239" s="87">
        <v>1</v>
      </c>
      <c r="X239" s="84">
        <f t="shared" si="146"/>
        <v>397401.61987499992</v>
      </c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5"/>
      <c r="BT239" s="5"/>
      <c r="BU239" s="5"/>
      <c r="BV239" s="5"/>
      <c r="BW239" s="5"/>
      <c r="BX239" s="5"/>
      <c r="BY239" s="5"/>
      <c r="BZ239" s="5"/>
      <c r="CA239" s="5"/>
    </row>
    <row r="240" spans="1:79" s="25" customFormat="1" ht="27" customHeight="1">
      <c r="A240" s="93"/>
      <c r="B240" s="115" t="s">
        <v>299</v>
      </c>
      <c r="C240" s="67" t="s">
        <v>25</v>
      </c>
      <c r="D240" s="66">
        <v>5.05</v>
      </c>
      <c r="E240" s="83" t="s">
        <v>237</v>
      </c>
      <c r="F240" s="66">
        <v>17697</v>
      </c>
      <c r="G240" s="66">
        <v>4.3</v>
      </c>
      <c r="H240" s="84">
        <f>F240*G240</f>
        <v>76097.099999999991</v>
      </c>
      <c r="I240" s="84">
        <f t="shared" si="169"/>
        <v>260252.08199999997</v>
      </c>
      <c r="J240" s="66">
        <v>25</v>
      </c>
      <c r="K240" s="84">
        <f t="shared" ref="K240" si="178">I240*25%</f>
        <v>65063.020499999991</v>
      </c>
      <c r="L240" s="19">
        <f t="shared" ref="L240" si="179">I240+K240</f>
        <v>325315.10249999998</v>
      </c>
      <c r="M240" s="66"/>
      <c r="N240" s="66"/>
      <c r="O240" s="66"/>
      <c r="P240" s="66"/>
      <c r="Q240" s="66"/>
      <c r="R240" s="66">
        <f>Q240*F240/100</f>
        <v>0</v>
      </c>
      <c r="S240" s="66"/>
      <c r="T240" s="66"/>
      <c r="U240" s="19">
        <f t="shared" ref="U240" si="180">(I240+K240)*10/100</f>
        <v>32531.510249999999</v>
      </c>
      <c r="V240" s="19">
        <f t="shared" ref="V240" si="181">I240+K240+N240+P240+R240+T240+U240</f>
        <v>357846.61274999997</v>
      </c>
      <c r="W240" s="87">
        <v>1</v>
      </c>
      <c r="X240" s="84">
        <f t="shared" ref="X240" si="182">V240*W240</f>
        <v>357846.61274999997</v>
      </c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5"/>
      <c r="BX240" s="5"/>
      <c r="BY240" s="5"/>
      <c r="BZ240" s="5"/>
      <c r="CA240" s="5"/>
    </row>
    <row r="241" spans="1:79" s="25" customFormat="1" ht="27" customHeight="1">
      <c r="A241" s="93"/>
      <c r="B241" s="115" t="s">
        <v>79</v>
      </c>
      <c r="C241" s="67" t="s">
        <v>37</v>
      </c>
      <c r="D241" s="85">
        <v>32.049999999999997</v>
      </c>
      <c r="E241" s="83" t="s">
        <v>22</v>
      </c>
      <c r="F241" s="66">
        <v>17697</v>
      </c>
      <c r="G241" s="66">
        <v>5.99</v>
      </c>
      <c r="H241" s="84">
        <f t="shared" ref="H241:H242" si="183">F241*G241</f>
        <v>106005.03</v>
      </c>
      <c r="I241" s="84">
        <f t="shared" si="169"/>
        <v>362537.20259999996</v>
      </c>
      <c r="J241" s="66">
        <v>25</v>
      </c>
      <c r="K241" s="84">
        <f t="shared" si="142"/>
        <v>90634.30064999999</v>
      </c>
      <c r="L241" s="19">
        <f t="shared" si="167"/>
        <v>453171.50324999995</v>
      </c>
      <c r="M241" s="66"/>
      <c r="N241" s="86"/>
      <c r="O241" s="66"/>
      <c r="P241" s="86"/>
      <c r="Q241" s="66">
        <v>80</v>
      </c>
      <c r="R241" s="84">
        <f t="shared" si="170"/>
        <v>14157.6</v>
      </c>
      <c r="S241" s="66"/>
      <c r="T241" s="84"/>
      <c r="U241" s="19">
        <f t="shared" si="168"/>
        <v>45317.150324999995</v>
      </c>
      <c r="V241" s="19">
        <f t="shared" si="145"/>
        <v>512646.25357499992</v>
      </c>
      <c r="W241" s="87">
        <v>0.75</v>
      </c>
      <c r="X241" s="84">
        <f t="shared" si="146"/>
        <v>384484.69018124993</v>
      </c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  <c r="BR241" s="5"/>
      <c r="BS241" s="5"/>
      <c r="BT241" s="5"/>
      <c r="BU241" s="5"/>
      <c r="BV241" s="5"/>
      <c r="BW241" s="5"/>
      <c r="BX241" s="5"/>
      <c r="BY241" s="5"/>
      <c r="BZ241" s="5"/>
      <c r="CA241" s="5"/>
    </row>
    <row r="242" spans="1:79" s="25" customFormat="1" ht="27" customHeight="1">
      <c r="A242" s="93"/>
      <c r="B242" s="115" t="s">
        <v>300</v>
      </c>
      <c r="C242" s="67" t="s">
        <v>25</v>
      </c>
      <c r="D242" s="66">
        <v>43.04</v>
      </c>
      <c r="E242" s="83" t="s">
        <v>237</v>
      </c>
      <c r="F242" s="66">
        <v>17697</v>
      </c>
      <c r="G242" s="66">
        <v>4.7699999999999996</v>
      </c>
      <c r="H242" s="84">
        <f t="shared" si="183"/>
        <v>84414.689999999988</v>
      </c>
      <c r="I242" s="84">
        <f t="shared" si="169"/>
        <v>288698.23979999998</v>
      </c>
      <c r="J242" s="66">
        <v>25</v>
      </c>
      <c r="K242" s="84">
        <f t="shared" si="142"/>
        <v>72174.559949999995</v>
      </c>
      <c r="L242" s="19">
        <f t="shared" si="167"/>
        <v>360872.79975000001</v>
      </c>
      <c r="M242" s="66"/>
      <c r="N242" s="86"/>
      <c r="O242" s="66"/>
      <c r="P242" s="86"/>
      <c r="Q242" s="66">
        <v>200</v>
      </c>
      <c r="R242" s="84">
        <f t="shared" si="170"/>
        <v>35394</v>
      </c>
      <c r="S242" s="66"/>
      <c r="T242" s="84"/>
      <c r="U242" s="19">
        <f t="shared" si="168"/>
        <v>36087.279974999998</v>
      </c>
      <c r="V242" s="19">
        <f t="shared" ref="V242:V244" si="184">I242+K242+N242+P242+R242+T242+U242</f>
        <v>432354.07972500002</v>
      </c>
      <c r="W242" s="87">
        <v>1</v>
      </c>
      <c r="X242" s="84">
        <f t="shared" ref="X242:X244" si="185">V242*W242</f>
        <v>432354.07972500002</v>
      </c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  <c r="BR242" s="5"/>
      <c r="BS242" s="5"/>
      <c r="BT242" s="5"/>
      <c r="BU242" s="5"/>
      <c r="BV242" s="5"/>
      <c r="BW242" s="5"/>
      <c r="BX242" s="5"/>
      <c r="BY242" s="5"/>
      <c r="BZ242" s="5"/>
      <c r="CA242" s="5"/>
    </row>
    <row r="243" spans="1:79" s="25" customFormat="1" ht="27" customHeight="1">
      <c r="A243" s="93"/>
      <c r="B243" s="115" t="s">
        <v>300</v>
      </c>
      <c r="C243" s="67" t="s">
        <v>25</v>
      </c>
      <c r="D243" s="66">
        <v>3.05</v>
      </c>
      <c r="E243" s="83" t="s">
        <v>237</v>
      </c>
      <c r="F243" s="66">
        <v>17697</v>
      </c>
      <c r="G243" s="66">
        <v>4.26</v>
      </c>
      <c r="H243" s="84">
        <f t="shared" ref="H243:H244" si="186">F243*G243</f>
        <v>75389.22</v>
      </c>
      <c r="I243" s="84">
        <f t="shared" si="169"/>
        <v>257831.1324</v>
      </c>
      <c r="J243" s="66">
        <v>25</v>
      </c>
      <c r="K243" s="84">
        <f t="shared" ref="K243:K244" si="187">I243*25%</f>
        <v>64457.783100000001</v>
      </c>
      <c r="L243" s="19">
        <f t="shared" si="167"/>
        <v>322288.9155</v>
      </c>
      <c r="M243" s="66"/>
      <c r="N243" s="86"/>
      <c r="O243" s="66"/>
      <c r="P243" s="86"/>
      <c r="Q243" s="66">
        <v>200</v>
      </c>
      <c r="R243" s="84">
        <f t="shared" ref="R243:R244" si="188">Q243*F243/100</f>
        <v>35394</v>
      </c>
      <c r="S243" s="66"/>
      <c r="T243" s="84"/>
      <c r="U243" s="19">
        <f t="shared" si="168"/>
        <v>32228.891550000004</v>
      </c>
      <c r="V243" s="19">
        <f t="shared" si="184"/>
        <v>389911.80705</v>
      </c>
      <c r="W243" s="87">
        <v>1</v>
      </c>
      <c r="X243" s="84">
        <f t="shared" si="185"/>
        <v>389911.80705</v>
      </c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  <c r="BR243" s="5"/>
      <c r="BS243" s="5"/>
      <c r="BT243" s="5"/>
      <c r="BU243" s="5"/>
      <c r="BV243" s="5"/>
      <c r="BW243" s="5"/>
      <c r="BX243" s="5"/>
      <c r="BY243" s="5"/>
      <c r="BZ243" s="5"/>
      <c r="CA243" s="5"/>
    </row>
    <row r="244" spans="1:79" s="25" customFormat="1" ht="27" customHeight="1">
      <c r="A244" s="93"/>
      <c r="B244" s="115" t="s">
        <v>80</v>
      </c>
      <c r="C244" s="67" t="s">
        <v>25</v>
      </c>
      <c r="D244" s="85">
        <v>2.02</v>
      </c>
      <c r="E244" s="83" t="s">
        <v>237</v>
      </c>
      <c r="F244" s="66">
        <v>17697</v>
      </c>
      <c r="G244" s="66">
        <v>4.21</v>
      </c>
      <c r="H244" s="84">
        <f t="shared" si="186"/>
        <v>74504.37</v>
      </c>
      <c r="I244" s="84">
        <f t="shared" si="169"/>
        <v>254804.94539999997</v>
      </c>
      <c r="J244" s="66">
        <v>25</v>
      </c>
      <c r="K244" s="84">
        <f t="shared" si="187"/>
        <v>63701.236349999992</v>
      </c>
      <c r="L244" s="19">
        <f t="shared" si="167"/>
        <v>318506.18174999999</v>
      </c>
      <c r="M244" s="66"/>
      <c r="N244" s="86"/>
      <c r="O244" s="66"/>
      <c r="P244" s="86"/>
      <c r="Q244" s="66"/>
      <c r="R244" s="84">
        <f t="shared" si="188"/>
        <v>0</v>
      </c>
      <c r="S244" s="66"/>
      <c r="T244" s="84"/>
      <c r="U244" s="19">
        <f t="shared" si="168"/>
        <v>31850.618175</v>
      </c>
      <c r="V244" s="19">
        <f t="shared" si="184"/>
        <v>350356.799925</v>
      </c>
      <c r="W244" s="87">
        <v>1</v>
      </c>
      <c r="X244" s="84">
        <f t="shared" si="185"/>
        <v>350356.799925</v>
      </c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  <c r="BR244" s="5"/>
      <c r="BS244" s="5"/>
      <c r="BT244" s="5"/>
      <c r="BU244" s="5"/>
      <c r="BV244" s="5"/>
      <c r="BW244" s="5"/>
      <c r="BX244" s="5"/>
      <c r="BY244" s="5"/>
      <c r="BZ244" s="5"/>
      <c r="CA244" s="5"/>
    </row>
    <row r="245" spans="1:79" s="205" customFormat="1" ht="18" hidden="1">
      <c r="A245" s="195"/>
      <c r="B245" s="196"/>
      <c r="C245" s="198"/>
      <c r="D245" s="197"/>
      <c r="E245" s="199"/>
      <c r="F245" s="197"/>
      <c r="G245" s="197"/>
      <c r="H245" s="200"/>
      <c r="I245" s="200"/>
      <c r="J245" s="197"/>
      <c r="K245" s="200"/>
      <c r="L245" s="200"/>
      <c r="M245" s="197"/>
      <c r="N245" s="201"/>
      <c r="O245" s="197"/>
      <c r="P245" s="201"/>
      <c r="Q245" s="197"/>
      <c r="R245" s="200"/>
      <c r="S245" s="197"/>
      <c r="T245" s="200"/>
      <c r="U245" s="202"/>
      <c r="V245" s="202"/>
      <c r="W245" s="203"/>
      <c r="X245" s="200"/>
      <c r="Y245" s="204"/>
      <c r="Z245" s="204"/>
      <c r="AA245" s="204"/>
      <c r="AB245" s="204"/>
      <c r="AC245" s="204"/>
      <c r="AD245" s="204"/>
      <c r="AE245" s="204"/>
      <c r="AF245" s="204"/>
      <c r="AG245" s="204"/>
      <c r="AH245" s="204"/>
      <c r="AI245" s="204"/>
      <c r="AJ245" s="204"/>
      <c r="AK245" s="204"/>
      <c r="AL245" s="204"/>
      <c r="AM245" s="204"/>
      <c r="AN245" s="204"/>
      <c r="AO245" s="204"/>
      <c r="AP245" s="204"/>
      <c r="AQ245" s="204"/>
      <c r="AR245" s="204"/>
      <c r="AS245" s="204"/>
      <c r="AT245" s="204"/>
      <c r="AU245" s="204"/>
      <c r="AV245" s="204"/>
      <c r="AW245" s="204"/>
      <c r="AX245" s="204"/>
      <c r="AY245" s="204"/>
      <c r="AZ245" s="204"/>
      <c r="BA245" s="204"/>
      <c r="BB245" s="204"/>
      <c r="BC245" s="204"/>
      <c r="BD245" s="204"/>
      <c r="BE245" s="204"/>
      <c r="BF245" s="204"/>
      <c r="BG245" s="204"/>
      <c r="BH245" s="204"/>
      <c r="BI245" s="204"/>
      <c r="BJ245" s="204"/>
      <c r="BK245" s="204"/>
      <c r="BL245" s="204"/>
      <c r="BM245" s="204"/>
      <c r="BN245" s="204"/>
      <c r="BO245" s="204"/>
      <c r="BP245" s="204"/>
      <c r="BQ245" s="204"/>
      <c r="BR245" s="204"/>
      <c r="BS245" s="204"/>
      <c r="BT245" s="204"/>
      <c r="BU245" s="204"/>
      <c r="BV245" s="204"/>
      <c r="BW245" s="204"/>
      <c r="BX245" s="204"/>
      <c r="BY245" s="204"/>
      <c r="BZ245" s="204"/>
      <c r="CA245" s="204"/>
    </row>
    <row r="246" spans="1:79" s="25" customFormat="1" ht="18">
      <c r="A246" s="93"/>
      <c r="B246" s="115"/>
      <c r="C246" s="67"/>
      <c r="D246" s="66"/>
      <c r="E246" s="83"/>
      <c r="F246" s="66"/>
      <c r="G246" s="66"/>
      <c r="H246" s="84"/>
      <c r="I246" s="84"/>
      <c r="J246" s="66"/>
      <c r="K246" s="84"/>
      <c r="L246" s="84"/>
      <c r="M246" s="66"/>
      <c r="N246" s="86"/>
      <c r="O246" s="66"/>
      <c r="P246" s="86"/>
      <c r="Q246" s="66"/>
      <c r="R246" s="84"/>
      <c r="S246" s="66"/>
      <c r="T246" s="84"/>
      <c r="U246" s="19"/>
      <c r="V246" s="19"/>
      <c r="W246" s="116">
        <f>SUM(W229:W245)</f>
        <v>12.75</v>
      </c>
      <c r="X246" s="116">
        <f>SUM(X229:X245)</f>
        <v>5205448.4497874994</v>
      </c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  <c r="BR246" s="5"/>
      <c r="BS246" s="5"/>
      <c r="BT246" s="5"/>
      <c r="BU246" s="5"/>
      <c r="BV246" s="5"/>
      <c r="BW246" s="5"/>
      <c r="BX246" s="5"/>
      <c r="BY246" s="5"/>
      <c r="BZ246" s="5"/>
      <c r="CA246" s="5"/>
    </row>
    <row r="247" spans="1:79" s="25" customFormat="1" ht="18">
      <c r="A247" s="93"/>
      <c r="B247" s="222" t="s">
        <v>182</v>
      </c>
      <c r="C247" s="67"/>
      <c r="D247" s="66"/>
      <c r="E247" s="83"/>
      <c r="F247" s="66"/>
      <c r="G247" s="66"/>
      <c r="H247" s="84"/>
      <c r="I247" s="84"/>
      <c r="J247" s="66"/>
      <c r="K247" s="84"/>
      <c r="L247" s="84"/>
      <c r="M247" s="66"/>
      <c r="N247" s="86"/>
      <c r="O247" s="66"/>
      <c r="P247" s="86"/>
      <c r="Q247" s="66"/>
      <c r="R247" s="84"/>
      <c r="S247" s="66"/>
      <c r="T247" s="84"/>
      <c r="U247" s="19"/>
      <c r="V247" s="19"/>
      <c r="W247" s="87"/>
      <c r="X247" s="84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  <c r="BR247" s="5"/>
      <c r="BS247" s="5"/>
      <c r="BT247" s="5"/>
      <c r="BU247" s="5"/>
      <c r="BV247" s="5"/>
      <c r="BW247" s="5"/>
      <c r="BX247" s="5"/>
      <c r="BY247" s="5"/>
      <c r="BZ247" s="5"/>
      <c r="CA247" s="5"/>
    </row>
    <row r="248" spans="1:79" s="25" customFormat="1" ht="30.75" customHeight="1">
      <c r="A248" s="93"/>
      <c r="B248" s="66" t="s">
        <v>282</v>
      </c>
      <c r="C248" s="67" t="s">
        <v>43</v>
      </c>
      <c r="D248" s="66">
        <v>37.06</v>
      </c>
      <c r="E248" s="83" t="s">
        <v>22</v>
      </c>
      <c r="F248" s="66">
        <v>17697</v>
      </c>
      <c r="G248" s="66">
        <v>4.53</v>
      </c>
      <c r="H248" s="84">
        <f t="shared" ref="H248:H278" si="189">F248*G248</f>
        <v>80167.41</v>
      </c>
      <c r="I248" s="84">
        <f>H248*2.34</f>
        <v>187591.73939999999</v>
      </c>
      <c r="J248" s="66">
        <v>25</v>
      </c>
      <c r="K248" s="84">
        <f t="shared" ref="K248:K278" si="190">I248*25%</f>
        <v>46897.934849999998</v>
      </c>
      <c r="L248" s="19">
        <f t="shared" ref="L248:L278" si="191">I248+K248</f>
        <v>234489.67424999998</v>
      </c>
      <c r="M248" s="66"/>
      <c r="N248" s="86"/>
      <c r="O248" s="66"/>
      <c r="P248" s="86"/>
      <c r="Q248" s="66"/>
      <c r="R248" s="84"/>
      <c r="S248" s="66">
        <v>25</v>
      </c>
      <c r="T248" s="84">
        <f>S248*F248/100</f>
        <v>4424.25</v>
      </c>
      <c r="U248" s="19">
        <f t="shared" ref="U248:U278" si="192">(I248+K248)*10/100</f>
        <v>23448.967424999995</v>
      </c>
      <c r="V248" s="19">
        <f t="shared" ref="V248:V283" si="193">I248+K248+N248+P248+R248+T248+U248</f>
        <v>262362.89167499996</v>
      </c>
      <c r="W248" s="87">
        <v>1</v>
      </c>
      <c r="X248" s="84">
        <f t="shared" ref="X248:X278" si="194">V248*W248</f>
        <v>262362.89167499996</v>
      </c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</row>
    <row r="249" spans="1:79" s="126" customFormat="1" ht="36">
      <c r="A249" s="123"/>
      <c r="B249" s="179" t="s">
        <v>302</v>
      </c>
      <c r="C249" s="67" t="s">
        <v>43</v>
      </c>
      <c r="D249" s="67">
        <v>37.04</v>
      </c>
      <c r="E249" s="83" t="s">
        <v>22</v>
      </c>
      <c r="F249" s="84">
        <v>17697</v>
      </c>
      <c r="G249" s="90">
        <v>4.53</v>
      </c>
      <c r="H249" s="84">
        <f t="shared" si="189"/>
        <v>80167.41</v>
      </c>
      <c r="I249" s="84">
        <f t="shared" ref="I249:I278" si="195">H249*2.34</f>
        <v>187591.73939999999</v>
      </c>
      <c r="J249" s="124">
        <v>25</v>
      </c>
      <c r="K249" s="84">
        <f t="shared" si="190"/>
        <v>46897.934849999998</v>
      </c>
      <c r="L249" s="19">
        <f t="shared" si="191"/>
        <v>234489.67424999998</v>
      </c>
      <c r="M249" s="85"/>
      <c r="N249" s="85"/>
      <c r="O249" s="85"/>
      <c r="P249" s="86"/>
      <c r="Q249" s="83"/>
      <c r="R249" s="84"/>
      <c r="S249" s="85"/>
      <c r="T249" s="84"/>
      <c r="U249" s="19">
        <f t="shared" si="192"/>
        <v>23448.967424999995</v>
      </c>
      <c r="V249" s="19">
        <f t="shared" si="193"/>
        <v>257938.64167499996</v>
      </c>
      <c r="W249" s="87">
        <v>1</v>
      </c>
      <c r="X249" s="86">
        <f t="shared" si="194"/>
        <v>257938.64167499996</v>
      </c>
      <c r="Y249" s="125"/>
      <c r="Z249" s="125"/>
      <c r="AA249" s="125"/>
      <c r="AB249" s="125"/>
      <c r="AC249" s="125"/>
      <c r="AD249" s="125"/>
      <c r="AE249" s="125"/>
      <c r="AF249" s="125"/>
      <c r="AG249" s="125"/>
      <c r="AH249" s="125"/>
      <c r="AI249" s="125"/>
      <c r="AJ249" s="125"/>
      <c r="AK249" s="125"/>
      <c r="AL249" s="125"/>
      <c r="AM249" s="125"/>
      <c r="AN249" s="125"/>
      <c r="AO249" s="125"/>
      <c r="AP249" s="125"/>
      <c r="AQ249" s="125"/>
      <c r="AR249" s="125"/>
      <c r="AS249" s="125"/>
      <c r="AT249" s="125"/>
      <c r="AU249" s="125"/>
      <c r="AV249" s="125"/>
      <c r="AW249" s="125"/>
      <c r="AX249" s="125"/>
      <c r="AY249" s="125"/>
      <c r="AZ249" s="125"/>
      <c r="BA249" s="125"/>
      <c r="BB249" s="125"/>
      <c r="BC249" s="125"/>
      <c r="BD249" s="125"/>
      <c r="BE249" s="125"/>
      <c r="BF249" s="125"/>
      <c r="BG249" s="125"/>
      <c r="BH249" s="125"/>
      <c r="BI249" s="125"/>
      <c r="BJ249" s="125"/>
      <c r="BK249" s="125"/>
      <c r="BL249" s="125"/>
      <c r="BM249" s="125"/>
      <c r="BN249" s="125"/>
      <c r="BO249" s="125"/>
      <c r="BP249" s="125"/>
      <c r="BQ249" s="125"/>
      <c r="BR249" s="125"/>
      <c r="BS249" s="125"/>
      <c r="BT249" s="125"/>
      <c r="BU249" s="125"/>
      <c r="BV249" s="125"/>
      <c r="BW249" s="125"/>
      <c r="BX249" s="125"/>
      <c r="BY249" s="125"/>
      <c r="BZ249" s="125"/>
      <c r="CA249" s="125"/>
    </row>
    <row r="250" spans="1:79" s="126" customFormat="1" ht="36">
      <c r="A250" s="123"/>
      <c r="B250" s="179" t="s">
        <v>302</v>
      </c>
      <c r="C250" s="67" t="s">
        <v>43</v>
      </c>
      <c r="D250" s="67">
        <v>37.04</v>
      </c>
      <c r="E250" s="83" t="s">
        <v>22</v>
      </c>
      <c r="F250" s="84">
        <v>17697</v>
      </c>
      <c r="G250" s="90">
        <v>4.53</v>
      </c>
      <c r="H250" s="84">
        <f t="shared" ref="H250" si="196">F250*G250</f>
        <v>80167.41</v>
      </c>
      <c r="I250" s="84">
        <f t="shared" si="195"/>
        <v>187591.73939999999</v>
      </c>
      <c r="J250" s="124">
        <v>25</v>
      </c>
      <c r="K250" s="84">
        <f t="shared" ref="K250" si="197">I250*25%</f>
        <v>46897.934849999998</v>
      </c>
      <c r="L250" s="19">
        <f t="shared" si="191"/>
        <v>234489.67424999998</v>
      </c>
      <c r="M250" s="85"/>
      <c r="N250" s="85"/>
      <c r="O250" s="85"/>
      <c r="P250" s="86"/>
      <c r="Q250" s="83"/>
      <c r="R250" s="84"/>
      <c r="S250" s="85"/>
      <c r="T250" s="84"/>
      <c r="U250" s="19">
        <f t="shared" si="192"/>
        <v>23448.967424999995</v>
      </c>
      <c r="V250" s="19">
        <f t="shared" ref="V250" si="198">I250+K250+N250+P250+R250+T250+U250</f>
        <v>257938.64167499996</v>
      </c>
      <c r="W250" s="87">
        <v>0.5</v>
      </c>
      <c r="X250" s="86">
        <f t="shared" ref="X250" si="199">V250*W250</f>
        <v>128969.32083749998</v>
      </c>
      <c r="Y250" s="125"/>
      <c r="Z250" s="125"/>
      <c r="AA250" s="125"/>
      <c r="AB250" s="125"/>
      <c r="AC250" s="125"/>
      <c r="AD250" s="125"/>
      <c r="AE250" s="125"/>
      <c r="AF250" s="125"/>
      <c r="AG250" s="125"/>
      <c r="AH250" s="125"/>
      <c r="AI250" s="125"/>
      <c r="AJ250" s="125"/>
      <c r="AK250" s="125"/>
      <c r="AL250" s="125"/>
      <c r="AM250" s="125"/>
      <c r="AN250" s="125"/>
      <c r="AO250" s="125"/>
      <c r="AP250" s="125"/>
      <c r="AQ250" s="125"/>
      <c r="AR250" s="125"/>
      <c r="AS250" s="125"/>
      <c r="AT250" s="125"/>
      <c r="AU250" s="125"/>
      <c r="AV250" s="125"/>
      <c r="AW250" s="125"/>
      <c r="AX250" s="125"/>
      <c r="AY250" s="125"/>
      <c r="AZ250" s="125"/>
      <c r="BA250" s="125"/>
      <c r="BB250" s="125"/>
      <c r="BC250" s="125"/>
      <c r="BD250" s="125"/>
      <c r="BE250" s="125"/>
      <c r="BF250" s="125"/>
      <c r="BG250" s="125"/>
      <c r="BH250" s="125"/>
      <c r="BI250" s="125"/>
      <c r="BJ250" s="125"/>
      <c r="BK250" s="125"/>
      <c r="BL250" s="125"/>
      <c r="BM250" s="125"/>
      <c r="BN250" s="125"/>
      <c r="BO250" s="125"/>
      <c r="BP250" s="125"/>
      <c r="BQ250" s="125"/>
      <c r="BR250" s="125"/>
      <c r="BS250" s="125"/>
      <c r="BT250" s="125"/>
      <c r="BU250" s="125"/>
      <c r="BV250" s="125"/>
      <c r="BW250" s="125"/>
      <c r="BX250" s="125"/>
      <c r="BY250" s="125"/>
      <c r="BZ250" s="125"/>
      <c r="CA250" s="125"/>
    </row>
    <row r="251" spans="1:79" s="25" customFormat="1" ht="30.75">
      <c r="A251" s="93"/>
      <c r="B251" s="113" t="s">
        <v>303</v>
      </c>
      <c r="C251" s="67" t="s">
        <v>44</v>
      </c>
      <c r="D251" s="115">
        <v>10.02</v>
      </c>
      <c r="E251" s="84">
        <v>1</v>
      </c>
      <c r="F251" s="66">
        <v>17697</v>
      </c>
      <c r="G251" s="66">
        <v>4.12</v>
      </c>
      <c r="H251" s="84">
        <f t="shared" si="189"/>
        <v>72911.64</v>
      </c>
      <c r="I251" s="84">
        <f t="shared" si="195"/>
        <v>170613.23759999999</v>
      </c>
      <c r="J251" s="66">
        <v>25</v>
      </c>
      <c r="K251" s="84">
        <f t="shared" si="190"/>
        <v>42653.309399999998</v>
      </c>
      <c r="L251" s="19">
        <f t="shared" si="191"/>
        <v>213266.54699999999</v>
      </c>
      <c r="M251" s="66"/>
      <c r="N251" s="66"/>
      <c r="O251" s="66"/>
      <c r="P251" s="66"/>
      <c r="Q251" s="66">
        <v>150</v>
      </c>
      <c r="R251" s="84">
        <f t="shared" ref="R251:R268" si="200">Q251*F251/100</f>
        <v>26545.5</v>
      </c>
      <c r="S251" s="66"/>
      <c r="T251" s="66"/>
      <c r="U251" s="19">
        <f t="shared" si="192"/>
        <v>21326.654699999999</v>
      </c>
      <c r="V251" s="19">
        <f t="shared" si="193"/>
        <v>261138.70169999998</v>
      </c>
      <c r="W251" s="87">
        <v>1</v>
      </c>
      <c r="X251" s="84">
        <f t="shared" si="194"/>
        <v>261138.70169999998</v>
      </c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  <c r="BR251" s="5"/>
      <c r="BS251" s="5"/>
      <c r="BT251" s="5"/>
      <c r="BU251" s="5"/>
      <c r="BV251" s="5"/>
      <c r="BW251" s="5"/>
      <c r="BX251" s="5"/>
      <c r="BY251" s="5"/>
      <c r="BZ251" s="5"/>
      <c r="CA251" s="5"/>
    </row>
    <row r="252" spans="1:79" s="25" customFormat="1" ht="30.75">
      <c r="A252" s="93"/>
      <c r="B252" s="113" t="s">
        <v>303</v>
      </c>
      <c r="C252" s="67" t="s">
        <v>43</v>
      </c>
      <c r="D252" s="66">
        <v>14.04</v>
      </c>
      <c r="E252" s="83" t="s">
        <v>22</v>
      </c>
      <c r="F252" s="66">
        <v>17697</v>
      </c>
      <c r="G252" s="66">
        <v>4.34</v>
      </c>
      <c r="H252" s="84">
        <f t="shared" si="189"/>
        <v>76804.98</v>
      </c>
      <c r="I252" s="84">
        <f t="shared" si="195"/>
        <v>179723.65319999997</v>
      </c>
      <c r="J252" s="66">
        <v>25</v>
      </c>
      <c r="K252" s="84">
        <f t="shared" si="190"/>
        <v>44930.913299999993</v>
      </c>
      <c r="L252" s="19">
        <f t="shared" si="191"/>
        <v>224654.56649999996</v>
      </c>
      <c r="M252" s="66"/>
      <c r="N252" s="86"/>
      <c r="O252" s="66"/>
      <c r="P252" s="86"/>
      <c r="Q252" s="66">
        <v>150</v>
      </c>
      <c r="R252" s="84">
        <f t="shared" si="200"/>
        <v>26545.5</v>
      </c>
      <c r="S252" s="66"/>
      <c r="T252" s="84"/>
      <c r="U252" s="19">
        <f t="shared" si="192"/>
        <v>22465.456649999996</v>
      </c>
      <c r="V252" s="19">
        <f t="shared" si="193"/>
        <v>273665.52314999996</v>
      </c>
      <c r="W252" s="87">
        <v>1</v>
      </c>
      <c r="X252" s="84">
        <f t="shared" si="194"/>
        <v>273665.52314999996</v>
      </c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  <c r="BZ252" s="5"/>
      <c r="CA252" s="5"/>
    </row>
    <row r="253" spans="1:79" s="25" customFormat="1" ht="30.75">
      <c r="A253" s="93"/>
      <c r="B253" s="113" t="s">
        <v>303</v>
      </c>
      <c r="C253" s="67" t="s">
        <v>43</v>
      </c>
      <c r="D253" s="66">
        <v>36.08</v>
      </c>
      <c r="E253" s="83" t="s">
        <v>22</v>
      </c>
      <c r="F253" s="66">
        <v>17697</v>
      </c>
      <c r="G253" s="66">
        <v>4.53</v>
      </c>
      <c r="H253" s="84">
        <f t="shared" si="189"/>
        <v>80167.41</v>
      </c>
      <c r="I253" s="84">
        <f t="shared" si="195"/>
        <v>187591.73939999999</v>
      </c>
      <c r="J253" s="66">
        <v>25</v>
      </c>
      <c r="K253" s="84">
        <f t="shared" si="190"/>
        <v>46897.934849999998</v>
      </c>
      <c r="L253" s="19">
        <f t="shared" si="191"/>
        <v>234489.67424999998</v>
      </c>
      <c r="M253" s="66"/>
      <c r="N253" s="66"/>
      <c r="O253" s="66"/>
      <c r="P253" s="66"/>
      <c r="Q253" s="66">
        <v>150</v>
      </c>
      <c r="R253" s="84">
        <f t="shared" si="200"/>
        <v>26545.5</v>
      </c>
      <c r="S253" s="66"/>
      <c r="T253" s="66"/>
      <c r="U253" s="19">
        <f t="shared" si="192"/>
        <v>23448.967424999995</v>
      </c>
      <c r="V253" s="19">
        <f t="shared" si="193"/>
        <v>284484.14167499996</v>
      </c>
      <c r="W253" s="87">
        <v>1</v>
      </c>
      <c r="X253" s="84">
        <f t="shared" si="194"/>
        <v>284484.14167499996</v>
      </c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  <c r="BR253" s="5"/>
      <c r="BS253" s="5"/>
      <c r="BT253" s="5"/>
      <c r="BU253" s="5"/>
      <c r="BV253" s="5"/>
      <c r="BW253" s="5"/>
      <c r="BX253" s="5"/>
      <c r="BY253" s="5"/>
      <c r="BZ253" s="5"/>
      <c r="CA253" s="5"/>
    </row>
    <row r="254" spans="1:79" s="25" customFormat="1" ht="30.75">
      <c r="A254" s="93"/>
      <c r="B254" s="113" t="s">
        <v>303</v>
      </c>
      <c r="C254" s="67" t="s">
        <v>41</v>
      </c>
      <c r="D254" s="66">
        <v>29.11</v>
      </c>
      <c r="E254" s="83" t="s">
        <v>237</v>
      </c>
      <c r="F254" s="66">
        <v>17697</v>
      </c>
      <c r="G254" s="85">
        <v>3.73</v>
      </c>
      <c r="H254" s="84">
        <f t="shared" si="189"/>
        <v>66009.81</v>
      </c>
      <c r="I254" s="84">
        <f t="shared" si="195"/>
        <v>154462.95539999998</v>
      </c>
      <c r="J254" s="66">
        <v>25</v>
      </c>
      <c r="K254" s="84">
        <f t="shared" si="190"/>
        <v>38615.738849999994</v>
      </c>
      <c r="L254" s="19">
        <f t="shared" si="191"/>
        <v>193078.69424999997</v>
      </c>
      <c r="M254" s="66"/>
      <c r="N254" s="66"/>
      <c r="O254" s="66"/>
      <c r="P254" s="66"/>
      <c r="Q254" s="66">
        <v>150</v>
      </c>
      <c r="R254" s="84">
        <f t="shared" si="200"/>
        <v>26545.5</v>
      </c>
      <c r="S254" s="66"/>
      <c r="T254" s="66"/>
      <c r="U254" s="19">
        <f t="shared" si="192"/>
        <v>19307.869424999997</v>
      </c>
      <c r="V254" s="19">
        <f t="shared" si="193"/>
        <v>238932.06367499998</v>
      </c>
      <c r="W254" s="87">
        <v>1</v>
      </c>
      <c r="X254" s="84">
        <f t="shared" si="194"/>
        <v>238932.06367499998</v>
      </c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  <c r="BR254" s="5"/>
      <c r="BS254" s="5"/>
      <c r="BT254" s="5"/>
      <c r="BU254" s="5"/>
      <c r="BV254" s="5"/>
      <c r="BW254" s="5"/>
      <c r="BX254" s="5"/>
      <c r="BY254" s="5"/>
      <c r="BZ254" s="5"/>
      <c r="CA254" s="5"/>
    </row>
    <row r="255" spans="1:79" s="89" customFormat="1" ht="30.75">
      <c r="A255" s="127"/>
      <c r="B255" s="113" t="s">
        <v>303</v>
      </c>
      <c r="C255" s="67" t="s">
        <v>41</v>
      </c>
      <c r="D255" s="66">
        <v>1.1100000000000001</v>
      </c>
      <c r="E255" s="83" t="s">
        <v>237</v>
      </c>
      <c r="F255" s="66">
        <v>17697</v>
      </c>
      <c r="G255" s="66">
        <v>3.36</v>
      </c>
      <c r="H255" s="84">
        <f t="shared" si="189"/>
        <v>59461.919999999998</v>
      </c>
      <c r="I255" s="84">
        <f t="shared" si="195"/>
        <v>139140.8928</v>
      </c>
      <c r="J255" s="66">
        <v>25</v>
      </c>
      <c r="K255" s="84">
        <f t="shared" si="190"/>
        <v>34785.2232</v>
      </c>
      <c r="L255" s="19">
        <f t="shared" si="191"/>
        <v>173926.11600000001</v>
      </c>
      <c r="M255" s="66"/>
      <c r="N255" s="66"/>
      <c r="O255" s="66"/>
      <c r="P255" s="66"/>
      <c r="Q255" s="66">
        <v>150</v>
      </c>
      <c r="R255" s="84">
        <f t="shared" si="200"/>
        <v>26545.5</v>
      </c>
      <c r="S255" s="66"/>
      <c r="T255" s="66"/>
      <c r="U255" s="19">
        <f t="shared" si="192"/>
        <v>17392.6116</v>
      </c>
      <c r="V255" s="19">
        <f t="shared" si="193"/>
        <v>217864.22760000001</v>
      </c>
      <c r="W255" s="87">
        <v>1</v>
      </c>
      <c r="X255" s="84">
        <f t="shared" si="194"/>
        <v>217864.22760000001</v>
      </c>
      <c r="Y255" s="88"/>
      <c r="Z255" s="88"/>
      <c r="AA255" s="88"/>
      <c r="AB255" s="88"/>
      <c r="AC255" s="88"/>
      <c r="AD255" s="88"/>
      <c r="AE255" s="88"/>
      <c r="AF255" s="88"/>
      <c r="AG255" s="88"/>
      <c r="AH255" s="88"/>
      <c r="AI255" s="88"/>
      <c r="AJ255" s="88"/>
      <c r="AK255" s="88"/>
      <c r="AL255" s="88"/>
      <c r="AM255" s="88"/>
      <c r="AN255" s="88"/>
      <c r="AO255" s="88"/>
      <c r="AP255" s="88"/>
      <c r="AQ255" s="88"/>
      <c r="AR255" s="88"/>
      <c r="AS255" s="88"/>
      <c r="AT255" s="88"/>
      <c r="AU255" s="88"/>
      <c r="AV255" s="88"/>
      <c r="AW255" s="88"/>
      <c r="AX255" s="88"/>
      <c r="AY255" s="88"/>
      <c r="AZ255" s="88"/>
      <c r="BA255" s="88"/>
      <c r="BB255" s="88"/>
      <c r="BC255" s="88"/>
      <c r="BD255" s="88"/>
      <c r="BE255" s="88"/>
      <c r="BF255" s="88"/>
      <c r="BG255" s="88"/>
      <c r="BH255" s="88"/>
      <c r="BI255" s="88"/>
      <c r="BJ255" s="88"/>
      <c r="BK255" s="88"/>
      <c r="BL255" s="88"/>
      <c r="BM255" s="88"/>
      <c r="BN255" s="88"/>
      <c r="BO255" s="88"/>
      <c r="BP255" s="88"/>
      <c r="BQ255" s="88"/>
      <c r="BR255" s="88"/>
      <c r="BS255" s="88"/>
      <c r="BT255" s="88"/>
      <c r="BU255" s="88"/>
      <c r="BV255" s="88"/>
      <c r="BW255" s="88"/>
      <c r="BX255" s="88"/>
      <c r="BY255" s="88"/>
      <c r="BZ255" s="88"/>
      <c r="CA255" s="88"/>
    </row>
    <row r="256" spans="1:79" s="25" customFormat="1" ht="30.75">
      <c r="A256" s="93"/>
      <c r="B256" s="113" t="s">
        <v>303</v>
      </c>
      <c r="C256" s="67" t="s">
        <v>44</v>
      </c>
      <c r="D256" s="66">
        <v>24.11</v>
      </c>
      <c r="E256" s="84">
        <v>1</v>
      </c>
      <c r="F256" s="66">
        <v>17697</v>
      </c>
      <c r="G256" s="66">
        <v>4.34</v>
      </c>
      <c r="H256" s="84">
        <f t="shared" si="189"/>
        <v>76804.98</v>
      </c>
      <c r="I256" s="84">
        <f t="shared" si="195"/>
        <v>179723.65319999997</v>
      </c>
      <c r="J256" s="66">
        <v>25</v>
      </c>
      <c r="K256" s="84">
        <f t="shared" si="190"/>
        <v>44930.913299999993</v>
      </c>
      <c r="L256" s="19">
        <f t="shared" si="191"/>
        <v>224654.56649999996</v>
      </c>
      <c r="M256" s="66"/>
      <c r="N256" s="66"/>
      <c r="O256" s="66"/>
      <c r="P256" s="66"/>
      <c r="Q256" s="66">
        <v>150</v>
      </c>
      <c r="R256" s="84">
        <f t="shared" si="200"/>
        <v>26545.5</v>
      </c>
      <c r="S256" s="66"/>
      <c r="T256" s="84"/>
      <c r="U256" s="19">
        <f t="shared" si="192"/>
        <v>22465.456649999996</v>
      </c>
      <c r="V256" s="19">
        <f t="shared" si="193"/>
        <v>273665.52314999996</v>
      </c>
      <c r="W256" s="87">
        <v>1</v>
      </c>
      <c r="X256" s="84">
        <f t="shared" si="194"/>
        <v>273665.52314999996</v>
      </c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  <c r="BR256" s="5"/>
      <c r="BS256" s="5"/>
      <c r="BT256" s="5"/>
      <c r="BU256" s="5"/>
      <c r="BV256" s="5"/>
      <c r="BW256" s="5"/>
      <c r="BX256" s="5"/>
      <c r="BY256" s="5"/>
      <c r="BZ256" s="5"/>
      <c r="CA256" s="5"/>
    </row>
    <row r="257" spans="1:79" s="25" customFormat="1" ht="30.75">
      <c r="A257" s="93"/>
      <c r="B257" s="113" t="s">
        <v>303</v>
      </c>
      <c r="C257" s="67" t="s">
        <v>43</v>
      </c>
      <c r="D257" s="66">
        <v>38.03</v>
      </c>
      <c r="E257" s="83" t="s">
        <v>22</v>
      </c>
      <c r="F257" s="66">
        <v>17697</v>
      </c>
      <c r="G257" s="66">
        <v>4.53</v>
      </c>
      <c r="H257" s="84">
        <f t="shared" si="189"/>
        <v>80167.41</v>
      </c>
      <c r="I257" s="84">
        <f t="shared" si="195"/>
        <v>187591.73939999999</v>
      </c>
      <c r="J257" s="66">
        <v>25</v>
      </c>
      <c r="K257" s="84">
        <f t="shared" si="190"/>
        <v>46897.934849999998</v>
      </c>
      <c r="L257" s="19">
        <f t="shared" si="191"/>
        <v>234489.67424999998</v>
      </c>
      <c r="M257" s="66"/>
      <c r="N257" s="66"/>
      <c r="O257" s="66"/>
      <c r="P257" s="66"/>
      <c r="Q257" s="66">
        <v>150</v>
      </c>
      <c r="R257" s="84">
        <f t="shared" si="200"/>
        <v>26545.5</v>
      </c>
      <c r="S257" s="66"/>
      <c r="T257" s="84"/>
      <c r="U257" s="19">
        <f t="shared" si="192"/>
        <v>23448.967424999995</v>
      </c>
      <c r="V257" s="19">
        <f t="shared" si="193"/>
        <v>284484.14167499996</v>
      </c>
      <c r="W257" s="87">
        <v>1</v>
      </c>
      <c r="X257" s="84">
        <f t="shared" si="194"/>
        <v>284484.14167499996</v>
      </c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  <c r="BR257" s="5"/>
      <c r="BS257" s="5"/>
      <c r="BT257" s="5"/>
      <c r="BU257" s="5"/>
      <c r="BV257" s="5"/>
      <c r="BW257" s="5"/>
      <c r="BX257" s="5"/>
      <c r="BY257" s="5"/>
      <c r="BZ257" s="5"/>
      <c r="CA257" s="5"/>
    </row>
    <row r="258" spans="1:79" s="25" customFormat="1" ht="30.75">
      <c r="A258" s="93"/>
      <c r="B258" s="113" t="s">
        <v>303</v>
      </c>
      <c r="C258" s="128" t="s">
        <v>41</v>
      </c>
      <c r="D258" s="85">
        <v>34.049999999999997</v>
      </c>
      <c r="E258" s="83" t="s">
        <v>237</v>
      </c>
      <c r="F258" s="66">
        <v>17697</v>
      </c>
      <c r="G258" s="66">
        <v>3.73</v>
      </c>
      <c r="H258" s="84">
        <f t="shared" si="189"/>
        <v>66009.81</v>
      </c>
      <c r="I258" s="84">
        <f t="shared" si="195"/>
        <v>154462.95539999998</v>
      </c>
      <c r="J258" s="66">
        <v>25</v>
      </c>
      <c r="K258" s="84">
        <f t="shared" si="190"/>
        <v>38615.738849999994</v>
      </c>
      <c r="L258" s="19">
        <f t="shared" si="191"/>
        <v>193078.69424999997</v>
      </c>
      <c r="M258" s="66"/>
      <c r="N258" s="86"/>
      <c r="O258" s="66"/>
      <c r="P258" s="86"/>
      <c r="Q258" s="66">
        <v>150</v>
      </c>
      <c r="R258" s="84">
        <f t="shared" si="200"/>
        <v>26545.5</v>
      </c>
      <c r="S258" s="66"/>
      <c r="T258" s="84"/>
      <c r="U258" s="19">
        <f t="shared" si="192"/>
        <v>19307.869424999997</v>
      </c>
      <c r="V258" s="19">
        <f t="shared" si="193"/>
        <v>238932.06367499998</v>
      </c>
      <c r="W258" s="87">
        <v>1</v>
      </c>
      <c r="X258" s="84">
        <f t="shared" si="194"/>
        <v>238932.06367499998</v>
      </c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  <c r="BR258" s="5"/>
      <c r="BS258" s="5"/>
      <c r="BT258" s="5"/>
      <c r="BU258" s="5"/>
      <c r="BV258" s="5"/>
      <c r="BW258" s="5"/>
      <c r="BX258" s="5"/>
      <c r="BY258" s="5"/>
      <c r="BZ258" s="5"/>
      <c r="CA258" s="5"/>
    </row>
    <row r="259" spans="1:79" s="25" customFormat="1" ht="30.75">
      <c r="A259" s="93"/>
      <c r="B259" s="113" t="s">
        <v>303</v>
      </c>
      <c r="C259" s="67" t="s">
        <v>41</v>
      </c>
      <c r="D259" s="66">
        <v>10.130000000000001</v>
      </c>
      <c r="E259" s="83" t="s">
        <v>237</v>
      </c>
      <c r="F259" s="66">
        <v>17697</v>
      </c>
      <c r="G259" s="66">
        <v>3.57</v>
      </c>
      <c r="H259" s="84">
        <f t="shared" si="189"/>
        <v>63178.289999999994</v>
      </c>
      <c r="I259" s="84">
        <f t="shared" si="195"/>
        <v>147837.19859999997</v>
      </c>
      <c r="J259" s="66">
        <v>25</v>
      </c>
      <c r="K259" s="84">
        <f t="shared" si="190"/>
        <v>36959.299649999994</v>
      </c>
      <c r="L259" s="19">
        <f t="shared" si="191"/>
        <v>184796.49824999998</v>
      </c>
      <c r="M259" s="66"/>
      <c r="N259" s="66"/>
      <c r="O259" s="66"/>
      <c r="P259" s="66"/>
      <c r="Q259" s="66">
        <v>150</v>
      </c>
      <c r="R259" s="84">
        <f t="shared" si="200"/>
        <v>26545.5</v>
      </c>
      <c r="S259" s="66"/>
      <c r="T259" s="66"/>
      <c r="U259" s="19">
        <f t="shared" si="192"/>
        <v>18479.649824999997</v>
      </c>
      <c r="V259" s="19">
        <f t="shared" si="193"/>
        <v>229821.64807499998</v>
      </c>
      <c r="W259" s="87">
        <v>3</v>
      </c>
      <c r="X259" s="84">
        <f t="shared" si="194"/>
        <v>689464.94422499998</v>
      </c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  <c r="BR259" s="5"/>
      <c r="BS259" s="5"/>
      <c r="BT259" s="5"/>
      <c r="BU259" s="5"/>
      <c r="BV259" s="5"/>
      <c r="BW259" s="5"/>
      <c r="BX259" s="5"/>
      <c r="BY259" s="5"/>
      <c r="BZ259" s="5"/>
      <c r="CA259" s="5"/>
    </row>
    <row r="260" spans="1:79" s="25" customFormat="1" ht="30.75" customHeight="1">
      <c r="A260" s="93"/>
      <c r="B260" s="66" t="s">
        <v>98</v>
      </c>
      <c r="C260" s="67" t="s">
        <v>41</v>
      </c>
      <c r="D260" s="66">
        <v>10.09</v>
      </c>
      <c r="E260" s="83" t="s">
        <v>237</v>
      </c>
      <c r="F260" s="66">
        <v>17697</v>
      </c>
      <c r="G260" s="66">
        <v>3.57</v>
      </c>
      <c r="H260" s="84">
        <f t="shared" si="189"/>
        <v>63178.289999999994</v>
      </c>
      <c r="I260" s="84">
        <f t="shared" si="195"/>
        <v>147837.19859999997</v>
      </c>
      <c r="J260" s="66">
        <v>25</v>
      </c>
      <c r="K260" s="84">
        <f t="shared" si="190"/>
        <v>36959.299649999994</v>
      </c>
      <c r="L260" s="19">
        <f t="shared" si="191"/>
        <v>184796.49824999998</v>
      </c>
      <c r="M260" s="66"/>
      <c r="N260" s="86"/>
      <c r="O260" s="66"/>
      <c r="P260" s="86"/>
      <c r="Q260" s="66">
        <v>50</v>
      </c>
      <c r="R260" s="84">
        <f t="shared" si="200"/>
        <v>8848.5</v>
      </c>
      <c r="S260" s="66"/>
      <c r="T260" s="84"/>
      <c r="U260" s="19">
        <f t="shared" si="192"/>
        <v>18479.649824999997</v>
      </c>
      <c r="V260" s="19">
        <f t="shared" si="193"/>
        <v>212124.64807499998</v>
      </c>
      <c r="W260" s="87">
        <v>0.5</v>
      </c>
      <c r="X260" s="84">
        <f t="shared" si="194"/>
        <v>106062.32403749999</v>
      </c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  <c r="BR260" s="5"/>
      <c r="BS260" s="5"/>
      <c r="BT260" s="5"/>
      <c r="BU260" s="5"/>
      <c r="BV260" s="5"/>
      <c r="BW260" s="5"/>
      <c r="BX260" s="5"/>
      <c r="BY260" s="5"/>
      <c r="BZ260" s="5"/>
      <c r="CA260" s="5"/>
    </row>
    <row r="261" spans="1:79" s="25" customFormat="1" ht="30.75" customHeight="1">
      <c r="A261" s="93"/>
      <c r="B261" s="66" t="s">
        <v>98</v>
      </c>
      <c r="C261" s="67" t="s">
        <v>47</v>
      </c>
      <c r="D261" s="66">
        <v>9.02</v>
      </c>
      <c r="E261" s="83">
        <v>2</v>
      </c>
      <c r="F261" s="66">
        <v>17697</v>
      </c>
      <c r="G261" s="66">
        <v>3.98</v>
      </c>
      <c r="H261" s="84">
        <f t="shared" ref="H261" si="201">F261*G261</f>
        <v>70434.06</v>
      </c>
      <c r="I261" s="84">
        <f t="shared" si="195"/>
        <v>164815.70039999997</v>
      </c>
      <c r="J261" s="66">
        <v>25</v>
      </c>
      <c r="K261" s="84">
        <f t="shared" ref="K261" si="202">I261*25%</f>
        <v>41203.925099999993</v>
      </c>
      <c r="L261" s="19">
        <f t="shared" si="191"/>
        <v>206019.62549999997</v>
      </c>
      <c r="M261" s="66"/>
      <c r="N261" s="86"/>
      <c r="O261" s="66"/>
      <c r="P261" s="86"/>
      <c r="Q261" s="66">
        <v>50</v>
      </c>
      <c r="R261" s="84">
        <f t="shared" ref="R261" si="203">Q261*F261/100</f>
        <v>8848.5</v>
      </c>
      <c r="S261" s="66"/>
      <c r="T261" s="84"/>
      <c r="U261" s="19">
        <f t="shared" si="192"/>
        <v>20601.962549999997</v>
      </c>
      <c r="V261" s="19">
        <f t="shared" ref="V261" si="204">I261+K261+N261+P261+R261+T261+U261</f>
        <v>235470.08804999996</v>
      </c>
      <c r="W261" s="87">
        <v>0.5</v>
      </c>
      <c r="X261" s="84">
        <f t="shared" ref="X261" si="205">V261*W261</f>
        <v>117735.04402499998</v>
      </c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  <c r="BR261" s="5"/>
      <c r="BS261" s="5"/>
      <c r="BT261" s="5"/>
      <c r="BU261" s="5"/>
      <c r="BV261" s="5"/>
      <c r="BW261" s="5"/>
      <c r="BX261" s="5"/>
      <c r="BY261" s="5"/>
      <c r="BZ261" s="5"/>
      <c r="CA261" s="5"/>
    </row>
    <row r="262" spans="1:79" s="25" customFormat="1" ht="30.75">
      <c r="A262" s="93"/>
      <c r="B262" s="113" t="s">
        <v>304</v>
      </c>
      <c r="C262" s="67" t="s">
        <v>41</v>
      </c>
      <c r="D262" s="66">
        <v>10.130000000000001</v>
      </c>
      <c r="E262" s="83" t="s">
        <v>237</v>
      </c>
      <c r="F262" s="66">
        <v>17697</v>
      </c>
      <c r="G262" s="66">
        <v>3.57</v>
      </c>
      <c r="H262" s="84">
        <f t="shared" si="189"/>
        <v>63178.289999999994</v>
      </c>
      <c r="I262" s="84">
        <f t="shared" si="195"/>
        <v>147837.19859999997</v>
      </c>
      <c r="J262" s="66">
        <v>25</v>
      </c>
      <c r="K262" s="84">
        <f t="shared" si="190"/>
        <v>36959.299649999994</v>
      </c>
      <c r="L262" s="19">
        <f t="shared" si="191"/>
        <v>184796.49824999998</v>
      </c>
      <c r="M262" s="66"/>
      <c r="N262" s="86"/>
      <c r="O262" s="66"/>
      <c r="P262" s="86"/>
      <c r="Q262" s="66">
        <v>150</v>
      </c>
      <c r="R262" s="84">
        <f t="shared" si="200"/>
        <v>26545.5</v>
      </c>
      <c r="S262" s="66"/>
      <c r="T262" s="84"/>
      <c r="U262" s="19">
        <f t="shared" si="192"/>
        <v>18479.649824999997</v>
      </c>
      <c r="V262" s="19">
        <f t="shared" si="193"/>
        <v>229821.64807499998</v>
      </c>
      <c r="W262" s="87">
        <v>0.5</v>
      </c>
      <c r="X262" s="84">
        <f t="shared" si="194"/>
        <v>114910.82403749999</v>
      </c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  <c r="BR262" s="5"/>
      <c r="BS262" s="5"/>
      <c r="BT262" s="5"/>
      <c r="BU262" s="5"/>
      <c r="BV262" s="5"/>
      <c r="BW262" s="5"/>
      <c r="BX262" s="5"/>
      <c r="BY262" s="5"/>
      <c r="BZ262" s="5"/>
      <c r="CA262" s="5"/>
    </row>
    <row r="263" spans="1:79" s="25" customFormat="1" ht="30.75">
      <c r="A263" s="93"/>
      <c r="B263" s="113" t="s">
        <v>304</v>
      </c>
      <c r="C263" s="67" t="s">
        <v>44</v>
      </c>
      <c r="D263" s="66">
        <v>36.04</v>
      </c>
      <c r="E263" s="84">
        <v>1</v>
      </c>
      <c r="F263" s="66">
        <v>17697</v>
      </c>
      <c r="G263" s="66">
        <v>4.41</v>
      </c>
      <c r="H263" s="84">
        <f t="shared" si="189"/>
        <v>78043.77</v>
      </c>
      <c r="I263" s="84">
        <f t="shared" si="195"/>
        <v>182622.42180000001</v>
      </c>
      <c r="J263" s="66">
        <v>25</v>
      </c>
      <c r="K263" s="84">
        <f t="shared" si="190"/>
        <v>45655.605450000003</v>
      </c>
      <c r="L263" s="19">
        <f t="shared" si="191"/>
        <v>228278.02725000001</v>
      </c>
      <c r="M263" s="66"/>
      <c r="N263" s="86"/>
      <c r="O263" s="66"/>
      <c r="P263" s="86"/>
      <c r="Q263" s="66">
        <v>150</v>
      </c>
      <c r="R263" s="84">
        <f t="shared" si="200"/>
        <v>26545.5</v>
      </c>
      <c r="S263" s="66"/>
      <c r="T263" s="84"/>
      <c r="U263" s="19">
        <f t="shared" si="192"/>
        <v>22827.802725000001</v>
      </c>
      <c r="V263" s="19">
        <f t="shared" si="193"/>
        <v>277651.329975</v>
      </c>
      <c r="W263" s="87">
        <v>1</v>
      </c>
      <c r="X263" s="84">
        <f t="shared" si="194"/>
        <v>277651.329975</v>
      </c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  <c r="BR263" s="5"/>
      <c r="BS263" s="5"/>
      <c r="BT263" s="5"/>
      <c r="BU263" s="5"/>
      <c r="BV263" s="5"/>
      <c r="BW263" s="5"/>
      <c r="BX263" s="5"/>
      <c r="BY263" s="5"/>
      <c r="BZ263" s="5"/>
      <c r="CA263" s="5"/>
    </row>
    <row r="264" spans="1:79" s="25" customFormat="1" ht="30.75">
      <c r="A264" s="93"/>
      <c r="B264" s="113" t="s">
        <v>304</v>
      </c>
      <c r="C264" s="67" t="s">
        <v>41</v>
      </c>
      <c r="D264" s="66">
        <v>10.06</v>
      </c>
      <c r="E264" s="83" t="s">
        <v>237</v>
      </c>
      <c r="F264" s="66">
        <v>17697</v>
      </c>
      <c r="G264" s="66">
        <v>3.57</v>
      </c>
      <c r="H264" s="84">
        <f t="shared" si="189"/>
        <v>63178.289999999994</v>
      </c>
      <c r="I264" s="84">
        <f t="shared" si="195"/>
        <v>147837.19859999997</v>
      </c>
      <c r="J264" s="66">
        <v>25</v>
      </c>
      <c r="K264" s="84">
        <f t="shared" si="190"/>
        <v>36959.299649999994</v>
      </c>
      <c r="L264" s="19">
        <f t="shared" si="191"/>
        <v>184796.49824999998</v>
      </c>
      <c r="M264" s="66"/>
      <c r="N264" s="86"/>
      <c r="O264" s="66"/>
      <c r="P264" s="86"/>
      <c r="Q264" s="66">
        <v>150</v>
      </c>
      <c r="R264" s="84">
        <f t="shared" si="200"/>
        <v>26545.5</v>
      </c>
      <c r="S264" s="66"/>
      <c r="T264" s="84"/>
      <c r="U264" s="19">
        <f t="shared" si="192"/>
        <v>18479.649824999997</v>
      </c>
      <c r="V264" s="19">
        <f t="shared" si="193"/>
        <v>229821.64807499998</v>
      </c>
      <c r="W264" s="87">
        <v>0.5</v>
      </c>
      <c r="X264" s="84">
        <f t="shared" si="194"/>
        <v>114910.82403749999</v>
      </c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  <c r="BR264" s="5"/>
      <c r="BS264" s="5"/>
      <c r="BT264" s="5"/>
      <c r="BU264" s="5"/>
      <c r="BV264" s="5"/>
      <c r="BW264" s="5"/>
      <c r="BX264" s="5"/>
      <c r="BY264" s="5"/>
      <c r="BZ264" s="5"/>
      <c r="CA264" s="5"/>
    </row>
    <row r="265" spans="1:79" s="25" customFormat="1" ht="30.75">
      <c r="A265" s="93"/>
      <c r="B265" s="113" t="s">
        <v>304</v>
      </c>
      <c r="C265" s="67" t="s">
        <v>44</v>
      </c>
      <c r="D265" s="85">
        <v>11.04</v>
      </c>
      <c r="E265" s="84">
        <v>1</v>
      </c>
      <c r="F265" s="66">
        <v>17697</v>
      </c>
      <c r="G265" s="66">
        <v>4.12</v>
      </c>
      <c r="H265" s="84">
        <f t="shared" si="189"/>
        <v>72911.64</v>
      </c>
      <c r="I265" s="84">
        <f t="shared" si="195"/>
        <v>170613.23759999999</v>
      </c>
      <c r="J265" s="66">
        <v>25</v>
      </c>
      <c r="K265" s="84">
        <f t="shared" si="190"/>
        <v>42653.309399999998</v>
      </c>
      <c r="L265" s="19">
        <f t="shared" si="191"/>
        <v>213266.54699999999</v>
      </c>
      <c r="M265" s="66"/>
      <c r="N265" s="66"/>
      <c r="O265" s="66"/>
      <c r="P265" s="66"/>
      <c r="Q265" s="66">
        <v>150</v>
      </c>
      <c r="R265" s="84">
        <f t="shared" si="200"/>
        <v>26545.5</v>
      </c>
      <c r="S265" s="66"/>
      <c r="T265" s="84"/>
      <c r="U265" s="19">
        <f t="shared" si="192"/>
        <v>21326.654699999999</v>
      </c>
      <c r="V265" s="19">
        <f t="shared" si="193"/>
        <v>261138.70169999998</v>
      </c>
      <c r="W265" s="87">
        <v>1</v>
      </c>
      <c r="X265" s="84">
        <f t="shared" si="194"/>
        <v>261138.70169999998</v>
      </c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  <c r="BR265" s="5"/>
      <c r="BS265" s="5"/>
      <c r="BT265" s="5"/>
      <c r="BU265" s="5"/>
      <c r="BV265" s="5"/>
      <c r="BW265" s="5"/>
      <c r="BX265" s="5"/>
      <c r="BY265" s="5"/>
      <c r="BZ265" s="5"/>
      <c r="CA265" s="5"/>
    </row>
    <row r="266" spans="1:79" s="25" customFormat="1" ht="30.75">
      <c r="A266" s="93"/>
      <c r="B266" s="113" t="s">
        <v>304</v>
      </c>
      <c r="C266" s="67" t="s">
        <v>41</v>
      </c>
      <c r="D266" s="66">
        <v>13.05</v>
      </c>
      <c r="E266" s="83" t="s">
        <v>237</v>
      </c>
      <c r="F266" s="66">
        <v>17697</v>
      </c>
      <c r="G266" s="85">
        <v>3.61</v>
      </c>
      <c r="H266" s="84">
        <f t="shared" si="189"/>
        <v>63886.17</v>
      </c>
      <c r="I266" s="84">
        <f t="shared" si="195"/>
        <v>149493.6378</v>
      </c>
      <c r="J266" s="66">
        <v>25</v>
      </c>
      <c r="K266" s="84">
        <f t="shared" si="190"/>
        <v>37373.409449999999</v>
      </c>
      <c r="L266" s="19">
        <f t="shared" si="191"/>
        <v>186867.04725</v>
      </c>
      <c r="M266" s="66"/>
      <c r="N266" s="66"/>
      <c r="O266" s="66"/>
      <c r="P266" s="66"/>
      <c r="Q266" s="66">
        <v>150</v>
      </c>
      <c r="R266" s="84">
        <f t="shared" si="200"/>
        <v>26545.5</v>
      </c>
      <c r="S266" s="66"/>
      <c r="T266" s="84"/>
      <c r="U266" s="19">
        <f t="shared" si="192"/>
        <v>18686.704725000003</v>
      </c>
      <c r="V266" s="19">
        <f t="shared" si="193"/>
        <v>232099.25197500002</v>
      </c>
      <c r="W266" s="87">
        <v>1</v>
      </c>
      <c r="X266" s="84">
        <f t="shared" si="194"/>
        <v>232099.25197500002</v>
      </c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  <c r="BR266" s="5"/>
      <c r="BS266" s="5"/>
      <c r="BT266" s="5"/>
      <c r="BU266" s="5"/>
      <c r="BV266" s="5"/>
      <c r="BW266" s="5"/>
      <c r="BX266" s="5"/>
      <c r="BY266" s="5"/>
      <c r="BZ266" s="5"/>
      <c r="CA266" s="5"/>
    </row>
    <row r="267" spans="1:79" s="25" customFormat="1" ht="30.75">
      <c r="A267" s="93"/>
      <c r="B267" s="113" t="s">
        <v>304</v>
      </c>
      <c r="C267" s="67" t="s">
        <v>41</v>
      </c>
      <c r="D267" s="66">
        <v>3.05</v>
      </c>
      <c r="E267" s="83" t="s">
        <v>237</v>
      </c>
      <c r="F267" s="19">
        <v>17697</v>
      </c>
      <c r="G267" s="78">
        <v>3.45</v>
      </c>
      <c r="H267" s="84">
        <f t="shared" si="189"/>
        <v>61054.65</v>
      </c>
      <c r="I267" s="84">
        <f t="shared" si="195"/>
        <v>142867.88099999999</v>
      </c>
      <c r="J267" s="66">
        <v>25</v>
      </c>
      <c r="K267" s="84">
        <f t="shared" si="190"/>
        <v>35716.970249999998</v>
      </c>
      <c r="L267" s="19">
        <f t="shared" si="191"/>
        <v>178584.85125000001</v>
      </c>
      <c r="M267" s="66"/>
      <c r="N267" s="66"/>
      <c r="O267" s="66"/>
      <c r="P267" s="66"/>
      <c r="Q267" s="66">
        <v>150</v>
      </c>
      <c r="R267" s="84">
        <f t="shared" si="200"/>
        <v>26545.5</v>
      </c>
      <c r="S267" s="66"/>
      <c r="T267" s="84"/>
      <c r="U267" s="19">
        <f t="shared" si="192"/>
        <v>17858.485125000003</v>
      </c>
      <c r="V267" s="19">
        <f t="shared" si="193"/>
        <v>222988.83637500001</v>
      </c>
      <c r="W267" s="87">
        <v>1</v>
      </c>
      <c r="X267" s="84">
        <f t="shared" si="194"/>
        <v>222988.83637500001</v>
      </c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  <c r="BR267" s="5"/>
      <c r="BS267" s="5"/>
      <c r="BT267" s="5"/>
      <c r="BU267" s="5"/>
      <c r="BV267" s="5"/>
      <c r="BW267" s="5"/>
      <c r="BX267" s="5"/>
      <c r="BY267" s="5"/>
      <c r="BZ267" s="5"/>
      <c r="CA267" s="5"/>
    </row>
    <row r="268" spans="1:79" s="25" customFormat="1" ht="30.75">
      <c r="A268" s="93"/>
      <c r="B268" s="113" t="s">
        <v>305</v>
      </c>
      <c r="C268" s="67" t="s">
        <v>43</v>
      </c>
      <c r="D268" s="66">
        <v>24.03</v>
      </c>
      <c r="E268" s="83" t="s">
        <v>22</v>
      </c>
      <c r="F268" s="66">
        <v>17697</v>
      </c>
      <c r="G268" s="66">
        <v>4.46</v>
      </c>
      <c r="H268" s="84">
        <f t="shared" si="189"/>
        <v>78928.62</v>
      </c>
      <c r="I268" s="84">
        <f t="shared" si="195"/>
        <v>184692.97079999998</v>
      </c>
      <c r="J268" s="66">
        <v>25</v>
      </c>
      <c r="K268" s="84">
        <f t="shared" si="190"/>
        <v>46173.242699999995</v>
      </c>
      <c r="L268" s="19">
        <f t="shared" si="191"/>
        <v>230866.21349999998</v>
      </c>
      <c r="M268" s="66"/>
      <c r="N268" s="86"/>
      <c r="O268" s="66"/>
      <c r="P268" s="86"/>
      <c r="Q268" s="66">
        <v>150</v>
      </c>
      <c r="R268" s="84">
        <f t="shared" si="200"/>
        <v>26545.5</v>
      </c>
      <c r="S268" s="66"/>
      <c r="T268" s="84"/>
      <c r="U268" s="19">
        <f t="shared" si="192"/>
        <v>23086.621349999998</v>
      </c>
      <c r="V268" s="19">
        <f t="shared" si="193"/>
        <v>280498.33484999998</v>
      </c>
      <c r="W268" s="87">
        <v>1</v>
      </c>
      <c r="X268" s="84">
        <f t="shared" si="194"/>
        <v>280498.33484999998</v>
      </c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  <c r="BR268" s="5"/>
      <c r="BS268" s="5"/>
      <c r="BT268" s="5"/>
      <c r="BU268" s="5"/>
      <c r="BV268" s="5"/>
      <c r="BW268" s="5"/>
      <c r="BX268" s="5"/>
      <c r="BY268" s="5"/>
      <c r="BZ268" s="5"/>
      <c r="CA268" s="5"/>
    </row>
    <row r="269" spans="1:79" s="25" customFormat="1" ht="30.75">
      <c r="A269" s="93"/>
      <c r="B269" s="113" t="s">
        <v>306</v>
      </c>
      <c r="C269" s="67" t="s">
        <v>41</v>
      </c>
      <c r="D269" s="66">
        <v>10.06</v>
      </c>
      <c r="E269" s="83" t="s">
        <v>237</v>
      </c>
      <c r="F269" s="66">
        <v>17697</v>
      </c>
      <c r="G269" s="66">
        <v>3.57</v>
      </c>
      <c r="H269" s="84">
        <f t="shared" si="189"/>
        <v>63178.289999999994</v>
      </c>
      <c r="I269" s="84">
        <f t="shared" si="195"/>
        <v>147837.19859999997</v>
      </c>
      <c r="J269" s="66">
        <v>25</v>
      </c>
      <c r="K269" s="84">
        <f t="shared" si="190"/>
        <v>36959.299649999994</v>
      </c>
      <c r="L269" s="19">
        <f t="shared" si="191"/>
        <v>184796.49824999998</v>
      </c>
      <c r="M269" s="66"/>
      <c r="N269" s="86"/>
      <c r="O269" s="66"/>
      <c r="P269" s="86"/>
      <c r="Q269" s="66"/>
      <c r="R269" s="84"/>
      <c r="S269" s="66"/>
      <c r="T269" s="84"/>
      <c r="U269" s="19">
        <f t="shared" si="192"/>
        <v>18479.649824999997</v>
      </c>
      <c r="V269" s="19">
        <f t="shared" si="193"/>
        <v>203276.14807499998</v>
      </c>
      <c r="W269" s="87">
        <v>0.5</v>
      </c>
      <c r="X269" s="84">
        <f t="shared" si="194"/>
        <v>101638.07403749999</v>
      </c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  <c r="BR269" s="5"/>
      <c r="BS269" s="5"/>
      <c r="BT269" s="5"/>
      <c r="BU269" s="5"/>
      <c r="BV269" s="5"/>
      <c r="BW269" s="5"/>
      <c r="BX269" s="5"/>
      <c r="BY269" s="5"/>
      <c r="BZ269" s="5"/>
      <c r="CA269" s="5"/>
    </row>
    <row r="270" spans="1:79" s="25" customFormat="1" ht="38.25" customHeight="1">
      <c r="A270" s="93"/>
      <c r="B270" s="113" t="s">
        <v>306</v>
      </c>
      <c r="C270" s="67" t="s">
        <v>41</v>
      </c>
      <c r="D270" s="85">
        <v>1.06</v>
      </c>
      <c r="E270" s="83" t="s">
        <v>237</v>
      </c>
      <c r="F270" s="66">
        <v>17697</v>
      </c>
      <c r="G270" s="66">
        <v>3.36</v>
      </c>
      <c r="H270" s="84">
        <f t="shared" si="189"/>
        <v>59461.919999999998</v>
      </c>
      <c r="I270" s="84">
        <f t="shared" si="195"/>
        <v>139140.8928</v>
      </c>
      <c r="J270" s="66">
        <v>25</v>
      </c>
      <c r="K270" s="84">
        <f t="shared" si="190"/>
        <v>34785.2232</v>
      </c>
      <c r="L270" s="19">
        <f t="shared" si="191"/>
        <v>173926.11600000001</v>
      </c>
      <c r="M270" s="66"/>
      <c r="N270" s="86"/>
      <c r="O270" s="66"/>
      <c r="P270" s="86"/>
      <c r="Q270" s="66"/>
      <c r="R270" s="84"/>
      <c r="S270" s="66"/>
      <c r="T270" s="84"/>
      <c r="U270" s="19">
        <f t="shared" si="192"/>
        <v>17392.6116</v>
      </c>
      <c r="V270" s="19">
        <f t="shared" si="193"/>
        <v>191318.72760000001</v>
      </c>
      <c r="W270" s="87">
        <v>1</v>
      </c>
      <c r="X270" s="84">
        <f t="shared" si="194"/>
        <v>191318.72760000001</v>
      </c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  <c r="BR270" s="5"/>
      <c r="BS270" s="5"/>
      <c r="BT270" s="5"/>
      <c r="BU270" s="5"/>
      <c r="BV270" s="5"/>
      <c r="BW270" s="5"/>
      <c r="BX270" s="5"/>
      <c r="BY270" s="5"/>
      <c r="BZ270" s="5"/>
      <c r="CA270" s="5"/>
    </row>
    <row r="271" spans="1:79" s="25" customFormat="1" ht="30.75" customHeight="1">
      <c r="A271" s="93"/>
      <c r="B271" s="276" t="s">
        <v>307</v>
      </c>
      <c r="C271" s="67" t="s">
        <v>43</v>
      </c>
      <c r="D271" s="66">
        <v>38.01</v>
      </c>
      <c r="E271" s="83" t="s">
        <v>22</v>
      </c>
      <c r="F271" s="66">
        <v>17697</v>
      </c>
      <c r="G271" s="66">
        <v>4.53</v>
      </c>
      <c r="H271" s="84">
        <f t="shared" ref="H271" si="206">F271*G271</f>
        <v>80167.41</v>
      </c>
      <c r="I271" s="84">
        <f t="shared" si="195"/>
        <v>187591.73939999999</v>
      </c>
      <c r="J271" s="66">
        <v>25</v>
      </c>
      <c r="K271" s="84">
        <f t="shared" ref="K271" si="207">I271*25%</f>
        <v>46897.934849999998</v>
      </c>
      <c r="L271" s="19">
        <f t="shared" ref="L271" si="208">I271+K271</f>
        <v>234489.67424999998</v>
      </c>
      <c r="M271" s="66"/>
      <c r="N271" s="86"/>
      <c r="O271" s="66"/>
      <c r="P271" s="86"/>
      <c r="Q271" s="66"/>
      <c r="R271" s="84"/>
      <c r="S271" s="66"/>
      <c r="T271" s="84"/>
      <c r="U271" s="19">
        <f t="shared" ref="U271" si="209">(I271+K271)*10/100</f>
        <v>23448.967424999995</v>
      </c>
      <c r="V271" s="19">
        <f t="shared" ref="V271" si="210">I271+K271+N271+P271+R271+T271+U271</f>
        <v>257938.64167499996</v>
      </c>
      <c r="W271" s="87">
        <v>1</v>
      </c>
      <c r="X271" s="84">
        <f t="shared" ref="X271" si="211">V271*W271</f>
        <v>257938.64167499996</v>
      </c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  <c r="BR271" s="5"/>
      <c r="BS271" s="5"/>
      <c r="BT271" s="5"/>
      <c r="BU271" s="5"/>
      <c r="BV271" s="5"/>
      <c r="BW271" s="5"/>
      <c r="BX271" s="5"/>
      <c r="BY271" s="5"/>
      <c r="BZ271" s="5"/>
      <c r="CA271" s="5"/>
    </row>
    <row r="272" spans="1:79" s="25" customFormat="1" ht="30.75">
      <c r="A272" s="93"/>
      <c r="B272" s="113" t="s">
        <v>308</v>
      </c>
      <c r="C272" s="17" t="s">
        <v>41</v>
      </c>
      <c r="D272" s="18">
        <v>10.130000000000001</v>
      </c>
      <c r="E272" s="19" t="s">
        <v>237</v>
      </c>
      <c r="F272" s="17">
        <v>17697</v>
      </c>
      <c r="G272" s="47">
        <v>3.57</v>
      </c>
      <c r="H272" s="19">
        <f t="shared" si="189"/>
        <v>63178.289999999994</v>
      </c>
      <c r="I272" s="84">
        <f t="shared" si="195"/>
        <v>147837.19859999997</v>
      </c>
      <c r="J272" s="17">
        <v>25</v>
      </c>
      <c r="K272" s="84">
        <f t="shared" si="190"/>
        <v>36959.299649999994</v>
      </c>
      <c r="L272" s="19">
        <f t="shared" si="191"/>
        <v>184796.49824999998</v>
      </c>
      <c r="M272" s="19"/>
      <c r="N272" s="19"/>
      <c r="O272" s="19"/>
      <c r="P272" s="19"/>
      <c r="Q272" s="19"/>
      <c r="R272" s="19"/>
      <c r="S272" s="19"/>
      <c r="T272" s="19"/>
      <c r="U272" s="19">
        <f t="shared" si="192"/>
        <v>18479.649824999997</v>
      </c>
      <c r="V272" s="19">
        <f t="shared" si="193"/>
        <v>203276.14807499998</v>
      </c>
      <c r="W272" s="29">
        <v>1</v>
      </c>
      <c r="X272" s="20">
        <f t="shared" si="194"/>
        <v>203276.14807499998</v>
      </c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  <c r="BR272" s="5"/>
      <c r="BS272" s="5"/>
      <c r="BT272" s="5"/>
      <c r="BU272" s="5"/>
      <c r="BV272" s="5"/>
      <c r="BW272" s="5"/>
      <c r="BX272" s="5"/>
      <c r="BY272" s="5"/>
      <c r="BZ272" s="5"/>
      <c r="CA272" s="5"/>
    </row>
    <row r="273" spans="1:79" s="25" customFormat="1" ht="30.75">
      <c r="A273" s="93"/>
      <c r="B273" s="113" t="s">
        <v>308</v>
      </c>
      <c r="C273" s="17" t="s">
        <v>43</v>
      </c>
      <c r="D273" s="18">
        <v>35.06</v>
      </c>
      <c r="E273" s="19" t="s">
        <v>22</v>
      </c>
      <c r="F273" s="17">
        <v>17697</v>
      </c>
      <c r="G273" s="47">
        <v>4.53</v>
      </c>
      <c r="H273" s="19">
        <f t="shared" si="189"/>
        <v>80167.41</v>
      </c>
      <c r="I273" s="84">
        <f t="shared" si="195"/>
        <v>187591.73939999999</v>
      </c>
      <c r="J273" s="17">
        <v>25</v>
      </c>
      <c r="K273" s="84">
        <f t="shared" si="190"/>
        <v>46897.934849999998</v>
      </c>
      <c r="L273" s="19">
        <f t="shared" si="191"/>
        <v>234489.67424999998</v>
      </c>
      <c r="M273" s="19"/>
      <c r="N273" s="19"/>
      <c r="O273" s="19"/>
      <c r="P273" s="19"/>
      <c r="Q273" s="19"/>
      <c r="R273" s="19"/>
      <c r="S273" s="19"/>
      <c r="T273" s="19"/>
      <c r="U273" s="19">
        <f t="shared" si="192"/>
        <v>23448.967424999995</v>
      </c>
      <c r="V273" s="19">
        <f t="shared" si="193"/>
        <v>257938.64167499996</v>
      </c>
      <c r="W273" s="29">
        <v>1</v>
      </c>
      <c r="X273" s="20">
        <f t="shared" si="194"/>
        <v>257938.64167499996</v>
      </c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  <c r="BR273" s="5"/>
      <c r="BS273" s="5"/>
      <c r="BT273" s="5"/>
      <c r="BU273" s="5"/>
      <c r="BV273" s="5"/>
      <c r="BW273" s="5"/>
      <c r="BX273" s="5"/>
      <c r="BY273" s="5"/>
      <c r="BZ273" s="5"/>
      <c r="CA273" s="5"/>
    </row>
    <row r="274" spans="1:79" s="25" customFormat="1" ht="30.75">
      <c r="A274" s="93"/>
      <c r="B274" s="113" t="s">
        <v>309</v>
      </c>
      <c r="C274" s="67" t="s">
        <v>43</v>
      </c>
      <c r="D274" s="66">
        <v>37.04</v>
      </c>
      <c r="E274" s="83" t="s">
        <v>22</v>
      </c>
      <c r="F274" s="19">
        <v>17697</v>
      </c>
      <c r="G274" s="78">
        <v>4.53</v>
      </c>
      <c r="H274" s="19">
        <f t="shared" si="189"/>
        <v>80167.41</v>
      </c>
      <c r="I274" s="84">
        <f t="shared" si="195"/>
        <v>187591.73939999999</v>
      </c>
      <c r="J274" s="19">
        <v>25</v>
      </c>
      <c r="K274" s="84">
        <f t="shared" si="190"/>
        <v>46897.934849999998</v>
      </c>
      <c r="L274" s="19">
        <f t="shared" si="191"/>
        <v>234489.67424999998</v>
      </c>
      <c r="M274" s="59"/>
      <c r="N274" s="59"/>
      <c r="O274" s="19"/>
      <c r="P274" s="20"/>
      <c r="Q274" s="60"/>
      <c r="R274" s="19"/>
      <c r="S274" s="59"/>
      <c r="T274" s="19"/>
      <c r="U274" s="19">
        <f t="shared" si="192"/>
        <v>23448.967424999995</v>
      </c>
      <c r="V274" s="19">
        <f t="shared" si="193"/>
        <v>257938.64167499996</v>
      </c>
      <c r="W274" s="29">
        <v>1</v>
      </c>
      <c r="X274" s="20">
        <f t="shared" si="194"/>
        <v>257938.64167499996</v>
      </c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  <c r="BR274" s="5"/>
      <c r="BS274" s="5"/>
      <c r="BT274" s="5"/>
      <c r="BU274" s="5"/>
      <c r="BV274" s="5"/>
      <c r="BW274" s="5"/>
      <c r="BX274" s="5"/>
      <c r="BY274" s="5"/>
      <c r="BZ274" s="5"/>
      <c r="CA274" s="5"/>
    </row>
    <row r="275" spans="1:79" s="25" customFormat="1" ht="30.75">
      <c r="A275" s="93"/>
      <c r="B275" s="113" t="s">
        <v>309</v>
      </c>
      <c r="C275" s="17" t="s">
        <v>41</v>
      </c>
      <c r="D275" s="18">
        <v>10.130000000000001</v>
      </c>
      <c r="E275" s="19" t="s">
        <v>237</v>
      </c>
      <c r="F275" s="17">
        <v>17697</v>
      </c>
      <c r="G275" s="47">
        <v>3.57</v>
      </c>
      <c r="H275" s="19">
        <f t="shared" si="189"/>
        <v>63178.289999999994</v>
      </c>
      <c r="I275" s="84">
        <f t="shared" si="195"/>
        <v>147837.19859999997</v>
      </c>
      <c r="J275" s="17">
        <v>25</v>
      </c>
      <c r="K275" s="84">
        <f t="shared" si="190"/>
        <v>36959.299649999994</v>
      </c>
      <c r="L275" s="19">
        <f t="shared" si="191"/>
        <v>184796.49824999998</v>
      </c>
      <c r="M275" s="19"/>
      <c r="N275" s="19"/>
      <c r="O275" s="19"/>
      <c r="P275" s="19"/>
      <c r="Q275" s="19"/>
      <c r="R275" s="19"/>
      <c r="S275" s="19"/>
      <c r="T275" s="19"/>
      <c r="U275" s="19">
        <f t="shared" si="192"/>
        <v>18479.649824999997</v>
      </c>
      <c r="V275" s="19">
        <f t="shared" si="193"/>
        <v>203276.14807499998</v>
      </c>
      <c r="W275" s="29">
        <v>1</v>
      </c>
      <c r="X275" s="20">
        <f t="shared" si="194"/>
        <v>203276.14807499998</v>
      </c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  <c r="BR275" s="5"/>
      <c r="BS275" s="5"/>
      <c r="BT275" s="5"/>
      <c r="BU275" s="5"/>
      <c r="BV275" s="5"/>
      <c r="BW275" s="5"/>
      <c r="BX275" s="5"/>
      <c r="BY275" s="5"/>
      <c r="BZ275" s="5"/>
      <c r="CA275" s="5"/>
    </row>
    <row r="276" spans="1:79" s="25" customFormat="1" ht="29.25" customHeight="1">
      <c r="A276" s="93"/>
      <c r="B276" s="115" t="s">
        <v>310</v>
      </c>
      <c r="C276" s="67" t="s">
        <v>43</v>
      </c>
      <c r="D276" s="66">
        <v>15.05</v>
      </c>
      <c r="E276" s="83" t="s">
        <v>22</v>
      </c>
      <c r="F276" s="66">
        <v>17697</v>
      </c>
      <c r="G276" s="66">
        <v>4.34</v>
      </c>
      <c r="H276" s="84">
        <f t="shared" si="189"/>
        <v>76804.98</v>
      </c>
      <c r="I276" s="84">
        <f t="shared" si="195"/>
        <v>179723.65319999997</v>
      </c>
      <c r="J276" s="66">
        <v>25</v>
      </c>
      <c r="K276" s="84">
        <f t="shared" si="190"/>
        <v>44930.913299999993</v>
      </c>
      <c r="L276" s="19">
        <f t="shared" si="191"/>
        <v>224654.56649999996</v>
      </c>
      <c r="M276" s="66"/>
      <c r="N276" s="86">
        <f>M276*F276/100</f>
        <v>0</v>
      </c>
      <c r="O276" s="66">
        <v>190</v>
      </c>
      <c r="P276" s="86">
        <f>O276*F276/100</f>
        <v>33624.300000000003</v>
      </c>
      <c r="Q276" s="66"/>
      <c r="R276" s="84"/>
      <c r="S276" s="66"/>
      <c r="T276" s="84"/>
      <c r="U276" s="19">
        <f t="shared" si="192"/>
        <v>22465.456649999996</v>
      </c>
      <c r="V276" s="19">
        <f t="shared" si="193"/>
        <v>280744.32314999995</v>
      </c>
      <c r="W276" s="87">
        <v>0.5</v>
      </c>
      <c r="X276" s="84">
        <f t="shared" si="194"/>
        <v>140372.16157499998</v>
      </c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  <c r="BR276" s="5"/>
      <c r="BS276" s="5"/>
      <c r="BT276" s="5"/>
      <c r="BU276" s="5"/>
      <c r="BV276" s="5"/>
      <c r="BW276" s="5"/>
      <c r="BX276" s="5"/>
      <c r="BY276" s="5"/>
      <c r="BZ276" s="5"/>
      <c r="CA276" s="5"/>
    </row>
    <row r="277" spans="1:79" s="25" customFormat="1" ht="30.75">
      <c r="A277" s="93"/>
      <c r="B277" s="113" t="s">
        <v>311</v>
      </c>
      <c r="C277" s="67" t="s">
        <v>43</v>
      </c>
      <c r="D277" s="66">
        <v>37.06</v>
      </c>
      <c r="E277" s="83" t="s">
        <v>22</v>
      </c>
      <c r="F277" s="66">
        <v>17697</v>
      </c>
      <c r="G277" s="66">
        <v>4.53</v>
      </c>
      <c r="H277" s="84">
        <f t="shared" si="189"/>
        <v>80167.41</v>
      </c>
      <c r="I277" s="84">
        <f t="shared" si="195"/>
        <v>187591.73939999999</v>
      </c>
      <c r="J277" s="66">
        <v>25</v>
      </c>
      <c r="K277" s="84">
        <f t="shared" si="190"/>
        <v>46897.934849999998</v>
      </c>
      <c r="L277" s="19">
        <f t="shared" si="191"/>
        <v>234489.67424999998</v>
      </c>
      <c r="M277" s="66"/>
      <c r="N277" s="86">
        <f>M277*F277/100</f>
        <v>0</v>
      </c>
      <c r="O277" s="66">
        <v>190</v>
      </c>
      <c r="P277" s="86">
        <f>O277*F277/100</f>
        <v>33624.300000000003</v>
      </c>
      <c r="Q277" s="66"/>
      <c r="R277" s="84"/>
      <c r="S277" s="66"/>
      <c r="T277" s="84"/>
      <c r="U277" s="19">
        <f t="shared" si="192"/>
        <v>23448.967424999995</v>
      </c>
      <c r="V277" s="19">
        <f t="shared" si="193"/>
        <v>291562.94167499995</v>
      </c>
      <c r="W277" s="87">
        <v>0.25</v>
      </c>
      <c r="X277" s="84">
        <f t="shared" si="194"/>
        <v>72890.735418749988</v>
      </c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  <c r="BR277" s="5"/>
      <c r="BS277" s="5"/>
      <c r="BT277" s="5"/>
      <c r="BU277" s="5"/>
      <c r="BV277" s="5"/>
      <c r="BW277" s="5"/>
      <c r="BX277" s="5"/>
      <c r="BY277" s="5"/>
      <c r="BZ277" s="5"/>
      <c r="CA277" s="5"/>
    </row>
    <row r="278" spans="1:79" s="25" customFormat="1" ht="30.75">
      <c r="A278" s="93"/>
      <c r="B278" s="113" t="s">
        <v>311</v>
      </c>
      <c r="C278" s="67" t="s">
        <v>41</v>
      </c>
      <c r="D278" s="66">
        <v>10.130000000000001</v>
      </c>
      <c r="E278" s="83" t="s">
        <v>237</v>
      </c>
      <c r="F278" s="66">
        <v>17697</v>
      </c>
      <c r="G278" s="66">
        <v>3.57</v>
      </c>
      <c r="H278" s="84">
        <f t="shared" si="189"/>
        <v>63178.289999999994</v>
      </c>
      <c r="I278" s="84">
        <f t="shared" si="195"/>
        <v>147837.19859999997</v>
      </c>
      <c r="J278" s="66">
        <v>25</v>
      </c>
      <c r="K278" s="84">
        <f t="shared" si="190"/>
        <v>36959.299649999994</v>
      </c>
      <c r="L278" s="19">
        <f t="shared" si="191"/>
        <v>184796.49824999998</v>
      </c>
      <c r="M278" s="66"/>
      <c r="N278" s="86">
        <f>M278*F278/100</f>
        <v>0</v>
      </c>
      <c r="O278" s="66">
        <v>190</v>
      </c>
      <c r="P278" s="86">
        <f>O278*F278/100</f>
        <v>33624.300000000003</v>
      </c>
      <c r="Q278" s="66"/>
      <c r="R278" s="84"/>
      <c r="S278" s="66"/>
      <c r="T278" s="84"/>
      <c r="U278" s="19">
        <f t="shared" si="192"/>
        <v>18479.649824999997</v>
      </c>
      <c r="V278" s="19">
        <f t="shared" si="193"/>
        <v>236900.44807499999</v>
      </c>
      <c r="W278" s="87">
        <v>0.25</v>
      </c>
      <c r="X278" s="84">
        <f t="shared" si="194"/>
        <v>59225.112018749998</v>
      </c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  <c r="BR278" s="5"/>
      <c r="BS278" s="5"/>
      <c r="BT278" s="5"/>
      <c r="BU278" s="5"/>
      <c r="BV278" s="5"/>
      <c r="BW278" s="5"/>
      <c r="BX278" s="5"/>
      <c r="BY278" s="5"/>
      <c r="BZ278" s="5"/>
      <c r="CA278" s="5"/>
    </row>
    <row r="279" spans="1:79" s="25" customFormat="1" ht="18">
      <c r="A279" s="93"/>
      <c r="B279" s="150"/>
      <c r="C279" s="67"/>
      <c r="D279" s="66"/>
      <c r="E279" s="83"/>
      <c r="F279" s="66"/>
      <c r="G279" s="66"/>
      <c r="H279" s="84"/>
      <c r="I279" s="84"/>
      <c r="J279" s="66"/>
      <c r="K279" s="84"/>
      <c r="L279" s="84"/>
      <c r="M279" s="66"/>
      <c r="N279" s="86"/>
      <c r="O279" s="66"/>
      <c r="P279" s="86"/>
      <c r="Q279" s="66"/>
      <c r="R279" s="84"/>
      <c r="S279" s="66"/>
      <c r="T279" s="84"/>
      <c r="U279" s="19"/>
      <c r="V279" s="19"/>
      <c r="W279" s="116">
        <f>SUM(W248:W278)</f>
        <v>28</v>
      </c>
      <c r="X279" s="116">
        <f t="shared" ref="X279" si="212">SUM(X248:X278)</f>
        <v>6885710.6875500008</v>
      </c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  <c r="BR279" s="5"/>
      <c r="BS279" s="5"/>
      <c r="BT279" s="5"/>
      <c r="BU279" s="5"/>
      <c r="BV279" s="5"/>
      <c r="BW279" s="5"/>
      <c r="BX279" s="5"/>
      <c r="BY279" s="5"/>
      <c r="BZ279" s="5"/>
      <c r="CA279" s="5"/>
    </row>
    <row r="280" spans="1:79" s="25" customFormat="1" ht="18">
      <c r="A280" s="93"/>
      <c r="B280" s="213" t="s">
        <v>174</v>
      </c>
      <c r="C280" s="67"/>
      <c r="D280" s="66"/>
      <c r="E280" s="83"/>
      <c r="F280" s="66"/>
      <c r="G280" s="66"/>
      <c r="H280" s="84"/>
      <c r="I280" s="84"/>
      <c r="J280" s="66"/>
      <c r="K280" s="84"/>
      <c r="L280" s="84"/>
      <c r="M280" s="66"/>
      <c r="N280" s="86"/>
      <c r="O280" s="66"/>
      <c r="P280" s="86"/>
      <c r="Q280" s="66"/>
      <c r="R280" s="84"/>
      <c r="S280" s="66"/>
      <c r="T280" s="84"/>
      <c r="U280" s="19"/>
      <c r="V280" s="19"/>
      <c r="W280" s="87"/>
      <c r="X280" s="84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  <c r="BR280" s="5"/>
      <c r="BS280" s="5"/>
      <c r="BT280" s="5"/>
      <c r="BU280" s="5"/>
      <c r="BV280" s="5"/>
      <c r="BW280" s="5"/>
      <c r="BX280" s="5"/>
      <c r="BY280" s="5"/>
      <c r="BZ280" s="5"/>
      <c r="CA280" s="5"/>
    </row>
    <row r="281" spans="1:79" ht="31.5" customHeight="1">
      <c r="A281" s="93"/>
      <c r="B281" s="115" t="s">
        <v>312</v>
      </c>
      <c r="C281" s="128">
        <v>4</v>
      </c>
      <c r="D281" s="66"/>
      <c r="E281" s="83"/>
      <c r="F281" s="66">
        <v>17697</v>
      </c>
      <c r="G281" s="85">
        <v>2.89</v>
      </c>
      <c r="H281" s="84">
        <f>F281*G281</f>
        <v>51144.33</v>
      </c>
      <c r="I281" s="19">
        <f>H281*1.45</f>
        <v>74159.2785</v>
      </c>
      <c r="J281" s="66"/>
      <c r="K281" s="66"/>
      <c r="L281" s="66"/>
      <c r="M281" s="66"/>
      <c r="N281" s="66"/>
      <c r="O281" s="66"/>
      <c r="P281" s="86"/>
      <c r="Q281" s="66"/>
      <c r="R281" s="66"/>
      <c r="S281" s="66"/>
      <c r="T281" s="66"/>
      <c r="U281" s="19">
        <f>I281*10%</f>
        <v>7415.92785</v>
      </c>
      <c r="V281" s="19">
        <f t="shared" si="193"/>
        <v>81575.206349999993</v>
      </c>
      <c r="W281" s="87">
        <v>1</v>
      </c>
      <c r="X281" s="84">
        <f>V281*W281</f>
        <v>81575.206349999993</v>
      </c>
    </row>
    <row r="282" spans="1:79" ht="31.5" customHeight="1">
      <c r="A282" s="93"/>
      <c r="B282" s="115" t="s">
        <v>185</v>
      </c>
      <c r="C282" s="128">
        <v>4</v>
      </c>
      <c r="D282" s="66"/>
      <c r="E282" s="83"/>
      <c r="F282" s="66">
        <v>17697</v>
      </c>
      <c r="G282" s="85">
        <v>2.89</v>
      </c>
      <c r="H282" s="84">
        <f t="shared" ref="H282" si="213">F282*G282</f>
        <v>51144.33</v>
      </c>
      <c r="I282" s="19">
        <f>H282*1.45</f>
        <v>74159.2785</v>
      </c>
      <c r="J282" s="66"/>
      <c r="K282" s="66"/>
      <c r="L282" s="66"/>
      <c r="M282" s="66"/>
      <c r="N282" s="66"/>
      <c r="O282" s="66"/>
      <c r="P282" s="86"/>
      <c r="Q282" s="66"/>
      <c r="R282" s="66"/>
      <c r="S282" s="66"/>
      <c r="T282" s="66"/>
      <c r="U282" s="19">
        <f t="shared" ref="U282" si="214">I282*10%</f>
        <v>7415.92785</v>
      </c>
      <c r="V282" s="19">
        <f t="shared" si="193"/>
        <v>81575.206349999993</v>
      </c>
      <c r="W282" s="87">
        <v>8</v>
      </c>
      <c r="X282" s="84">
        <f t="shared" ref="X282" si="215">V282*W282</f>
        <v>652601.65079999994</v>
      </c>
    </row>
    <row r="283" spans="1:79" ht="31.5" customHeight="1">
      <c r="A283" s="93"/>
      <c r="B283" s="115" t="s">
        <v>313</v>
      </c>
      <c r="C283" s="128">
        <v>4</v>
      </c>
      <c r="D283" s="66"/>
      <c r="E283" s="83"/>
      <c r="F283" s="66">
        <v>17697</v>
      </c>
      <c r="G283" s="85">
        <v>2.89</v>
      </c>
      <c r="H283" s="84">
        <f t="shared" ref="H283" si="216">F283*G283</f>
        <v>51144.33</v>
      </c>
      <c r="I283" s="19">
        <f>H283*1.45</f>
        <v>74159.2785</v>
      </c>
      <c r="J283" s="66"/>
      <c r="K283" s="66"/>
      <c r="L283" s="66"/>
      <c r="M283" s="66"/>
      <c r="N283" s="66"/>
      <c r="O283" s="66"/>
      <c r="P283" s="86"/>
      <c r="Q283" s="66"/>
      <c r="R283" s="66"/>
      <c r="S283" s="66"/>
      <c r="T283" s="66"/>
      <c r="U283" s="19">
        <f t="shared" ref="U283" si="217">I283*10%</f>
        <v>7415.92785</v>
      </c>
      <c r="V283" s="19">
        <f t="shared" si="193"/>
        <v>81575.206349999993</v>
      </c>
      <c r="W283" s="87">
        <v>0.75</v>
      </c>
      <c r="X283" s="84">
        <f t="shared" ref="X283" si="218">V283*W283</f>
        <v>61181.404762499995</v>
      </c>
    </row>
    <row r="284" spans="1:79" ht="18">
      <c r="A284" s="93"/>
      <c r="B284" s="255"/>
      <c r="C284" s="256"/>
      <c r="D284" s="253"/>
      <c r="E284" s="252"/>
      <c r="F284" s="253"/>
      <c r="G284" s="257"/>
      <c r="H284" s="258"/>
      <c r="I284" s="234"/>
      <c r="J284" s="66"/>
      <c r="K284" s="66"/>
      <c r="L284" s="66"/>
      <c r="M284" s="66"/>
      <c r="N284" s="66"/>
      <c r="O284" s="66"/>
      <c r="P284" s="86"/>
      <c r="Q284" s="66"/>
      <c r="R284" s="66"/>
      <c r="S284" s="66"/>
      <c r="T284" s="66"/>
      <c r="U284" s="19"/>
      <c r="V284" s="19"/>
      <c r="W284" s="116">
        <f>SUM(W281:W283)</f>
        <v>9.75</v>
      </c>
      <c r="X284" s="116">
        <f t="shared" ref="X284" si="219">SUM(X281:X283)</f>
        <v>795358.2619124999</v>
      </c>
    </row>
    <row r="285" spans="1:79" s="25" customFormat="1" ht="24" customHeight="1">
      <c r="A285" s="93"/>
      <c r="B285" s="334" t="s">
        <v>186</v>
      </c>
      <c r="C285" s="335"/>
      <c r="D285" s="335"/>
      <c r="E285" s="335"/>
      <c r="F285" s="335"/>
      <c r="G285" s="335"/>
      <c r="H285" s="335"/>
      <c r="I285" s="336"/>
      <c r="J285" s="66"/>
      <c r="K285" s="84"/>
      <c r="L285" s="84"/>
      <c r="M285" s="66"/>
      <c r="N285" s="66"/>
      <c r="O285" s="66"/>
      <c r="P285" s="66"/>
      <c r="Q285" s="66"/>
      <c r="R285" s="84"/>
      <c r="S285" s="66"/>
      <c r="T285" s="66"/>
      <c r="U285" s="19"/>
      <c r="V285" s="19"/>
      <c r="W285" s="87"/>
      <c r="X285" s="84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  <c r="AJ285" s="5"/>
      <c r="AK285" s="5"/>
      <c r="AL285" s="5"/>
      <c r="AM285" s="5"/>
      <c r="AN285" s="5"/>
      <c r="AO285" s="5"/>
      <c r="AP285" s="5"/>
      <c r="AQ285" s="5"/>
      <c r="AR285" s="5"/>
      <c r="AS285" s="5"/>
      <c r="AT285" s="5"/>
      <c r="AU285" s="5"/>
      <c r="AV285" s="5"/>
      <c r="AW285" s="5"/>
      <c r="AX285" s="5"/>
      <c r="AY285" s="5"/>
      <c r="AZ285" s="5"/>
      <c r="BA285" s="5"/>
      <c r="BB285" s="5"/>
      <c r="BC285" s="5"/>
      <c r="BD285" s="5"/>
      <c r="BE285" s="5"/>
      <c r="BF285" s="5"/>
      <c r="BG285" s="5"/>
      <c r="BH285" s="5"/>
      <c r="BI285" s="5"/>
      <c r="BJ285" s="5"/>
      <c r="BK285" s="5"/>
      <c r="BL285" s="5"/>
      <c r="BM285" s="5"/>
      <c r="BN285" s="5"/>
      <c r="BO285" s="5"/>
      <c r="BP285" s="5"/>
      <c r="BQ285" s="5"/>
      <c r="BR285" s="5"/>
      <c r="BS285" s="5"/>
      <c r="BT285" s="5"/>
      <c r="BU285" s="5"/>
      <c r="BV285" s="5"/>
      <c r="BW285" s="5"/>
      <c r="BX285" s="5"/>
      <c r="BY285" s="5"/>
      <c r="BZ285" s="5"/>
      <c r="CA285" s="5"/>
    </row>
    <row r="286" spans="1:79" s="89" customFormat="1" ht="30" customHeight="1">
      <c r="A286" s="127"/>
      <c r="B286" s="222" t="s">
        <v>182</v>
      </c>
      <c r="C286" s="128"/>
      <c r="D286" s="128"/>
      <c r="E286" s="128"/>
      <c r="F286" s="128"/>
      <c r="G286" s="128"/>
      <c r="H286" s="128"/>
      <c r="I286" s="128"/>
      <c r="J286" s="66"/>
      <c r="K286" s="84"/>
      <c r="L286" s="84"/>
      <c r="M286" s="66"/>
      <c r="N286" s="66"/>
      <c r="O286" s="66"/>
      <c r="P286" s="66"/>
      <c r="Q286" s="66"/>
      <c r="R286" s="84"/>
      <c r="S286" s="66"/>
      <c r="T286" s="66"/>
      <c r="U286" s="19"/>
      <c r="V286" s="19"/>
      <c r="W286" s="87"/>
      <c r="X286" s="84"/>
      <c r="Y286" s="88"/>
      <c r="Z286" s="88"/>
      <c r="AA286" s="88"/>
      <c r="AB286" s="88"/>
      <c r="AC286" s="88"/>
      <c r="AD286" s="88"/>
      <c r="AE286" s="88"/>
      <c r="AF286" s="88"/>
      <c r="AG286" s="88"/>
      <c r="AH286" s="88"/>
      <c r="AI286" s="88"/>
      <c r="AJ286" s="88"/>
      <c r="AK286" s="88"/>
      <c r="AL286" s="88"/>
      <c r="AM286" s="88"/>
      <c r="AN286" s="88"/>
      <c r="AO286" s="88"/>
      <c r="AP286" s="88"/>
      <c r="AQ286" s="88"/>
      <c r="AR286" s="88"/>
      <c r="AS286" s="88"/>
      <c r="AT286" s="88"/>
      <c r="AU286" s="88"/>
      <c r="AV286" s="88"/>
      <c r="AW286" s="88"/>
      <c r="AX286" s="88"/>
      <c r="AY286" s="88"/>
      <c r="AZ286" s="88"/>
      <c r="BA286" s="88"/>
      <c r="BB286" s="88"/>
      <c r="BC286" s="88"/>
      <c r="BD286" s="88"/>
      <c r="BE286" s="88"/>
      <c r="BF286" s="88"/>
      <c r="BG286" s="88"/>
      <c r="BH286" s="88"/>
      <c r="BI286" s="88"/>
      <c r="BJ286" s="88"/>
      <c r="BK286" s="88"/>
      <c r="BL286" s="88"/>
      <c r="BM286" s="88"/>
      <c r="BN286" s="88"/>
      <c r="BO286" s="88"/>
      <c r="BP286" s="88"/>
      <c r="BQ286" s="88"/>
      <c r="BR286" s="88"/>
      <c r="BS286" s="88"/>
      <c r="BT286" s="88"/>
      <c r="BU286" s="88"/>
      <c r="BV286" s="88"/>
      <c r="BW286" s="88"/>
      <c r="BX286" s="88"/>
      <c r="BY286" s="88"/>
      <c r="BZ286" s="88"/>
      <c r="CA286" s="88"/>
    </row>
    <row r="287" spans="1:79" s="25" customFormat="1" ht="54" customHeight="1">
      <c r="A287" s="93"/>
      <c r="B287" s="278" t="s">
        <v>314</v>
      </c>
      <c r="C287" s="67" t="s">
        <v>41</v>
      </c>
      <c r="D287" s="114">
        <v>10.130000000000001</v>
      </c>
      <c r="E287" s="84" t="s">
        <v>237</v>
      </c>
      <c r="F287" s="67">
        <v>17697</v>
      </c>
      <c r="G287" s="136">
        <v>3.57</v>
      </c>
      <c r="H287" s="84">
        <f t="shared" ref="H287:H291" si="220">F287*G287</f>
        <v>63178.289999999994</v>
      </c>
      <c r="I287" s="84">
        <f>H287*2.34</f>
        <v>147837.19859999997</v>
      </c>
      <c r="J287" s="136">
        <v>25</v>
      </c>
      <c r="K287" s="84">
        <f t="shared" ref="K287:K291" si="221">I287*25%</f>
        <v>36959.299649999994</v>
      </c>
      <c r="L287" s="19">
        <f t="shared" ref="L287:L291" si="222">I287+K287</f>
        <v>184796.49824999998</v>
      </c>
      <c r="M287" s="84"/>
      <c r="N287" s="84"/>
      <c r="O287" s="84"/>
      <c r="P287" s="84"/>
      <c r="Q287" s="84"/>
      <c r="R287" s="84"/>
      <c r="S287" s="137"/>
      <c r="T287" s="84"/>
      <c r="U287" s="19">
        <f t="shared" ref="U287:U291" si="223">(I287+K287)*10/100</f>
        <v>18479.649824999997</v>
      </c>
      <c r="V287" s="19">
        <f t="shared" ref="V287:V298" si="224">I287+K287+N287+P287+R287+T287+U287</f>
        <v>203276.14807499998</v>
      </c>
      <c r="W287" s="87">
        <v>0.5</v>
      </c>
      <c r="X287" s="86">
        <f t="shared" ref="X287:X291" si="225">V287*W287</f>
        <v>101638.07403749999</v>
      </c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  <c r="AJ287" s="5"/>
      <c r="AK287" s="5"/>
      <c r="AL287" s="5"/>
      <c r="AM287" s="5"/>
      <c r="AN287" s="5"/>
      <c r="AO287" s="5"/>
      <c r="AP287" s="5"/>
      <c r="AQ287" s="5"/>
      <c r="AR287" s="5"/>
      <c r="AS287" s="5"/>
      <c r="AT287" s="5"/>
      <c r="AU287" s="5"/>
      <c r="AV287" s="5"/>
      <c r="AW287" s="5"/>
      <c r="AX287" s="5"/>
      <c r="AY287" s="5"/>
      <c r="AZ287" s="5"/>
      <c r="BA287" s="5"/>
      <c r="BB287" s="5"/>
      <c r="BC287" s="5"/>
      <c r="BD287" s="5"/>
      <c r="BE287" s="5"/>
      <c r="BF287" s="5"/>
      <c r="BG287" s="5"/>
      <c r="BH287" s="5"/>
      <c r="BI287" s="5"/>
      <c r="BJ287" s="5"/>
      <c r="BK287" s="5"/>
      <c r="BL287" s="5"/>
      <c r="BM287" s="5"/>
      <c r="BN287" s="5"/>
      <c r="BO287" s="5"/>
      <c r="BP287" s="5"/>
      <c r="BQ287" s="5"/>
      <c r="BR287" s="5"/>
      <c r="BS287" s="5"/>
      <c r="BT287" s="5"/>
      <c r="BU287" s="5"/>
      <c r="BV287" s="5"/>
      <c r="BW287" s="5"/>
      <c r="BX287" s="5"/>
      <c r="BY287" s="5"/>
      <c r="BZ287" s="5"/>
      <c r="CA287" s="5"/>
    </row>
    <row r="288" spans="1:79" s="25" customFormat="1" ht="36.75" customHeight="1">
      <c r="A288" s="93"/>
      <c r="B288" s="113" t="s">
        <v>308</v>
      </c>
      <c r="C288" s="67" t="s">
        <v>41</v>
      </c>
      <c r="D288" s="18">
        <v>10.130000000000001</v>
      </c>
      <c r="E288" s="19" t="s">
        <v>237</v>
      </c>
      <c r="F288" s="17">
        <v>17697</v>
      </c>
      <c r="G288" s="47">
        <v>3.57</v>
      </c>
      <c r="H288" s="19">
        <f t="shared" si="220"/>
        <v>63178.289999999994</v>
      </c>
      <c r="I288" s="84">
        <f t="shared" ref="I288:I291" si="226">H288*2.34</f>
        <v>147837.19859999997</v>
      </c>
      <c r="J288" s="17">
        <v>25</v>
      </c>
      <c r="K288" s="84">
        <f t="shared" si="221"/>
        <v>36959.299649999994</v>
      </c>
      <c r="L288" s="19">
        <f t="shared" si="222"/>
        <v>184796.49824999998</v>
      </c>
      <c r="M288" s="19"/>
      <c r="N288" s="19"/>
      <c r="O288" s="19"/>
      <c r="P288" s="19"/>
      <c r="Q288" s="19"/>
      <c r="R288" s="19"/>
      <c r="S288" s="19"/>
      <c r="T288" s="19"/>
      <c r="U288" s="19">
        <f t="shared" si="223"/>
        <v>18479.649824999997</v>
      </c>
      <c r="V288" s="19">
        <f t="shared" si="224"/>
        <v>203276.14807499998</v>
      </c>
      <c r="W288" s="29">
        <v>1</v>
      </c>
      <c r="X288" s="20">
        <f t="shared" si="225"/>
        <v>203276.14807499998</v>
      </c>
      <c r="Y288" s="5"/>
      <c r="Z288" s="5"/>
      <c r="AA288" s="5"/>
      <c r="AB288" s="5"/>
      <c r="AC288" s="5"/>
      <c r="AD288" s="5"/>
      <c r="AE288" s="5"/>
      <c r="AF288" s="5"/>
      <c r="AG288" s="5"/>
      <c r="AH288" s="5"/>
      <c r="AI288" s="5"/>
      <c r="AJ288" s="5"/>
      <c r="AK288" s="5"/>
      <c r="AL288" s="5"/>
      <c r="AM288" s="5"/>
      <c r="AN288" s="5"/>
      <c r="AO288" s="5"/>
      <c r="AP288" s="5"/>
      <c r="AQ288" s="5"/>
      <c r="AR288" s="5"/>
      <c r="AS288" s="5"/>
      <c r="AT288" s="5"/>
      <c r="AU288" s="5"/>
      <c r="AV288" s="5"/>
      <c r="AW288" s="5"/>
      <c r="AX288" s="5"/>
      <c r="AY288" s="5"/>
      <c r="AZ288" s="5"/>
      <c r="BA288" s="5"/>
      <c r="BB288" s="5"/>
      <c r="BC288" s="5"/>
      <c r="BD288" s="5"/>
      <c r="BE288" s="5"/>
      <c r="BF288" s="5"/>
      <c r="BG288" s="5"/>
      <c r="BH288" s="5"/>
      <c r="BI288" s="5"/>
      <c r="BJ288" s="5"/>
      <c r="BK288" s="5"/>
      <c r="BL288" s="5"/>
      <c r="BM288" s="5"/>
      <c r="BN288" s="5"/>
      <c r="BO288" s="5"/>
      <c r="BP288" s="5"/>
      <c r="BQ288" s="5"/>
      <c r="BR288" s="5"/>
      <c r="BS288" s="5"/>
      <c r="BT288" s="5"/>
      <c r="BU288" s="5"/>
      <c r="BV288" s="5"/>
      <c r="BW288" s="5"/>
      <c r="BX288" s="5"/>
      <c r="BY288" s="5"/>
      <c r="BZ288" s="5"/>
      <c r="CA288" s="5"/>
    </row>
    <row r="289" spans="1:79" s="25" customFormat="1" ht="27.75" customHeight="1">
      <c r="A289" s="93"/>
      <c r="B289" s="113" t="s">
        <v>315</v>
      </c>
      <c r="C289" s="67" t="s">
        <v>41</v>
      </c>
      <c r="D289" s="66">
        <v>0.05</v>
      </c>
      <c r="E289" s="19" t="s">
        <v>237</v>
      </c>
      <c r="F289" s="66">
        <v>17697</v>
      </c>
      <c r="G289" s="66">
        <v>3.32</v>
      </c>
      <c r="H289" s="84">
        <f t="shared" si="220"/>
        <v>58754.039999999994</v>
      </c>
      <c r="I289" s="84">
        <f t="shared" si="226"/>
        <v>137484.45359999998</v>
      </c>
      <c r="J289" s="66">
        <v>25</v>
      </c>
      <c r="K289" s="84">
        <f t="shared" si="221"/>
        <v>34371.113399999995</v>
      </c>
      <c r="L289" s="19">
        <f t="shared" si="222"/>
        <v>171855.56699999998</v>
      </c>
      <c r="M289" s="66"/>
      <c r="N289" s="86"/>
      <c r="O289" s="66"/>
      <c r="P289" s="86"/>
      <c r="Q289" s="66">
        <v>50</v>
      </c>
      <c r="R289" s="84">
        <f>Q289*F289/100</f>
        <v>8848.5</v>
      </c>
      <c r="S289" s="66"/>
      <c r="T289" s="84"/>
      <c r="U289" s="19">
        <f t="shared" si="223"/>
        <v>17185.556700000001</v>
      </c>
      <c r="V289" s="19">
        <f t="shared" si="224"/>
        <v>197889.6237</v>
      </c>
      <c r="W289" s="87">
        <v>1</v>
      </c>
      <c r="X289" s="84">
        <f t="shared" si="225"/>
        <v>197889.6237</v>
      </c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5"/>
      <c r="AL289" s="5"/>
      <c r="AM289" s="5"/>
      <c r="AN289" s="5"/>
      <c r="AO289" s="5"/>
      <c r="AP289" s="5"/>
      <c r="AQ289" s="5"/>
      <c r="AR289" s="5"/>
      <c r="AS289" s="5"/>
      <c r="AT289" s="5"/>
      <c r="AU289" s="5"/>
      <c r="AV289" s="5"/>
      <c r="AW289" s="5"/>
      <c r="AX289" s="5"/>
      <c r="AY289" s="5"/>
      <c r="AZ289" s="5"/>
      <c r="BA289" s="5"/>
      <c r="BB289" s="5"/>
      <c r="BC289" s="5"/>
      <c r="BD289" s="5"/>
      <c r="BE289" s="5"/>
      <c r="BF289" s="5"/>
      <c r="BG289" s="5"/>
      <c r="BH289" s="5"/>
      <c r="BI289" s="5"/>
      <c r="BJ289" s="5"/>
      <c r="BK289" s="5"/>
      <c r="BL289" s="5"/>
      <c r="BM289" s="5"/>
      <c r="BN289" s="5"/>
      <c r="BO289" s="5"/>
      <c r="BP289" s="5"/>
      <c r="BQ289" s="5"/>
      <c r="BR289" s="5"/>
      <c r="BS289" s="5"/>
      <c r="BT289" s="5"/>
      <c r="BU289" s="5"/>
      <c r="BV289" s="5"/>
      <c r="BW289" s="5"/>
      <c r="BX289" s="5"/>
      <c r="BY289" s="5"/>
      <c r="BZ289" s="5"/>
      <c r="CA289" s="5"/>
    </row>
    <row r="290" spans="1:79" s="5" customFormat="1" ht="60.75">
      <c r="A290" s="142"/>
      <c r="B290" s="113" t="s">
        <v>316</v>
      </c>
      <c r="C290" s="67" t="s">
        <v>41</v>
      </c>
      <c r="D290" s="66">
        <v>8.08</v>
      </c>
      <c r="E290" s="83" t="s">
        <v>237</v>
      </c>
      <c r="F290" s="66">
        <v>17697</v>
      </c>
      <c r="G290" s="66">
        <v>3.53</v>
      </c>
      <c r="H290" s="84">
        <f t="shared" si="220"/>
        <v>62470.409999999996</v>
      </c>
      <c r="I290" s="84">
        <f t="shared" si="226"/>
        <v>146180.75939999998</v>
      </c>
      <c r="J290" s="66">
        <v>25</v>
      </c>
      <c r="K290" s="84">
        <f t="shared" si="221"/>
        <v>36545.189849999995</v>
      </c>
      <c r="L290" s="19">
        <f t="shared" si="222"/>
        <v>182725.94924999998</v>
      </c>
      <c r="M290" s="66"/>
      <c r="N290" s="66"/>
      <c r="O290" s="66"/>
      <c r="P290" s="86"/>
      <c r="Q290" s="66"/>
      <c r="R290" s="84"/>
      <c r="S290" s="66"/>
      <c r="T290" s="84"/>
      <c r="U290" s="19">
        <f t="shared" si="223"/>
        <v>18272.594924999998</v>
      </c>
      <c r="V290" s="19">
        <f t="shared" si="224"/>
        <v>200998.54417499999</v>
      </c>
      <c r="W290" s="87">
        <v>1</v>
      </c>
      <c r="X290" s="84">
        <f t="shared" si="225"/>
        <v>200998.54417499999</v>
      </c>
    </row>
    <row r="291" spans="1:79" s="5" customFormat="1" ht="60.75">
      <c r="A291" s="142"/>
      <c r="B291" s="113" t="s">
        <v>317</v>
      </c>
      <c r="C291" s="67" t="s">
        <v>41</v>
      </c>
      <c r="D291" s="66">
        <v>19.010000000000002</v>
      </c>
      <c r="E291" s="83" t="s">
        <v>237</v>
      </c>
      <c r="F291" s="66">
        <v>17697</v>
      </c>
      <c r="G291" s="66">
        <v>3.65</v>
      </c>
      <c r="H291" s="84">
        <f t="shared" si="220"/>
        <v>64594.049999999996</v>
      </c>
      <c r="I291" s="84">
        <f t="shared" si="226"/>
        <v>151150.07699999999</v>
      </c>
      <c r="J291" s="66">
        <v>25</v>
      </c>
      <c r="K291" s="84">
        <f t="shared" si="221"/>
        <v>37787.519249999998</v>
      </c>
      <c r="L291" s="19">
        <f t="shared" si="222"/>
        <v>188937.59625</v>
      </c>
      <c r="M291" s="66"/>
      <c r="N291" s="66"/>
      <c r="O291" s="66"/>
      <c r="P291" s="86"/>
      <c r="Q291" s="66"/>
      <c r="R291" s="84"/>
      <c r="S291" s="66"/>
      <c r="T291" s="84"/>
      <c r="U291" s="19">
        <f t="shared" si="223"/>
        <v>18893.759624999999</v>
      </c>
      <c r="V291" s="19">
        <f t="shared" si="224"/>
        <v>207831.35587500001</v>
      </c>
      <c r="W291" s="87">
        <v>1</v>
      </c>
      <c r="X291" s="84">
        <f t="shared" si="225"/>
        <v>207831.35587500001</v>
      </c>
    </row>
    <row r="292" spans="1:79" s="5" customFormat="1" ht="18">
      <c r="A292" s="142"/>
      <c r="B292" s="150"/>
      <c r="C292" s="67"/>
      <c r="D292" s="66"/>
      <c r="E292" s="83"/>
      <c r="F292" s="66"/>
      <c r="G292" s="66"/>
      <c r="H292" s="84"/>
      <c r="I292" s="84"/>
      <c r="J292" s="66"/>
      <c r="K292" s="84"/>
      <c r="L292" s="84"/>
      <c r="M292" s="66"/>
      <c r="N292" s="66"/>
      <c r="O292" s="66"/>
      <c r="P292" s="86"/>
      <c r="Q292" s="66"/>
      <c r="R292" s="84"/>
      <c r="S292" s="66"/>
      <c r="T292" s="84"/>
      <c r="U292" s="19"/>
      <c r="V292" s="19"/>
      <c r="W292" s="116">
        <f>SUM(W287:W291)</f>
        <v>4.5</v>
      </c>
      <c r="X292" s="116">
        <f t="shared" ref="X292" si="227">SUM(X287:X291)</f>
        <v>911633.74586249993</v>
      </c>
    </row>
    <row r="293" spans="1:79" s="89" customFormat="1" ht="38.25" customHeight="1">
      <c r="A293" s="127"/>
      <c r="B293" s="213" t="s">
        <v>174</v>
      </c>
      <c r="C293" s="128"/>
      <c r="D293" s="128"/>
      <c r="E293" s="128"/>
      <c r="F293" s="128"/>
      <c r="G293" s="128"/>
      <c r="H293" s="128"/>
      <c r="I293" s="128"/>
      <c r="J293" s="66"/>
      <c r="K293" s="84"/>
      <c r="L293" s="84"/>
      <c r="M293" s="66"/>
      <c r="N293" s="66"/>
      <c r="O293" s="66"/>
      <c r="P293" s="66"/>
      <c r="Q293" s="66"/>
      <c r="R293" s="84"/>
      <c r="S293" s="66"/>
      <c r="T293" s="66"/>
      <c r="U293" s="19"/>
      <c r="V293" s="19"/>
      <c r="W293" s="87"/>
      <c r="X293" s="84"/>
      <c r="Y293" s="88"/>
      <c r="Z293" s="88"/>
      <c r="AA293" s="88"/>
      <c r="AB293" s="88"/>
      <c r="AC293" s="88"/>
      <c r="AD293" s="88"/>
      <c r="AE293" s="88"/>
      <c r="AF293" s="88"/>
      <c r="AG293" s="88"/>
      <c r="AH293" s="88"/>
      <c r="AI293" s="88"/>
      <c r="AJ293" s="88"/>
      <c r="AK293" s="88"/>
      <c r="AL293" s="88"/>
      <c r="AM293" s="88"/>
      <c r="AN293" s="88"/>
      <c r="AO293" s="88"/>
      <c r="AP293" s="88"/>
      <c r="AQ293" s="88"/>
      <c r="AR293" s="88"/>
      <c r="AS293" s="88"/>
      <c r="AT293" s="88"/>
      <c r="AU293" s="88"/>
      <c r="AV293" s="88"/>
      <c r="AW293" s="88"/>
      <c r="AX293" s="88"/>
      <c r="AY293" s="88"/>
      <c r="AZ293" s="88"/>
      <c r="BA293" s="88"/>
      <c r="BB293" s="88"/>
      <c r="BC293" s="88"/>
      <c r="BD293" s="88"/>
      <c r="BE293" s="88"/>
      <c r="BF293" s="88"/>
      <c r="BG293" s="88"/>
      <c r="BH293" s="88"/>
      <c r="BI293" s="88"/>
      <c r="BJ293" s="88"/>
      <c r="BK293" s="88"/>
      <c r="BL293" s="88"/>
      <c r="BM293" s="88"/>
      <c r="BN293" s="88"/>
      <c r="BO293" s="88"/>
      <c r="BP293" s="88"/>
      <c r="BQ293" s="88"/>
      <c r="BR293" s="88"/>
      <c r="BS293" s="88"/>
      <c r="BT293" s="88"/>
      <c r="BU293" s="88"/>
      <c r="BV293" s="88"/>
      <c r="BW293" s="88"/>
      <c r="BX293" s="88"/>
      <c r="BY293" s="88"/>
      <c r="BZ293" s="88"/>
      <c r="CA293" s="88"/>
    </row>
    <row r="294" spans="1:79" ht="18">
      <c r="A294" s="93"/>
      <c r="B294" s="66" t="s">
        <v>137</v>
      </c>
      <c r="C294" s="128">
        <v>4</v>
      </c>
      <c r="D294" s="66"/>
      <c r="E294" s="83"/>
      <c r="F294" s="66">
        <v>17697</v>
      </c>
      <c r="G294" s="85">
        <v>2.89</v>
      </c>
      <c r="H294" s="84">
        <f t="shared" ref="H294" si="228">F294*G294</f>
        <v>51144.33</v>
      </c>
      <c r="I294" s="19">
        <f>H294*1.45</f>
        <v>74159.2785</v>
      </c>
      <c r="J294" s="66"/>
      <c r="K294" s="66"/>
      <c r="L294" s="66"/>
      <c r="M294" s="66"/>
      <c r="N294" s="66"/>
      <c r="O294" s="66"/>
      <c r="P294" s="86"/>
      <c r="Q294" s="66"/>
      <c r="R294" s="66"/>
      <c r="S294" s="66"/>
      <c r="T294" s="66"/>
      <c r="U294" s="19">
        <f>I294*10%</f>
        <v>7415.92785</v>
      </c>
      <c r="V294" s="19">
        <f t="shared" si="224"/>
        <v>81575.206349999993</v>
      </c>
      <c r="W294" s="87">
        <v>1</v>
      </c>
      <c r="X294" s="84">
        <f t="shared" ref="X294" si="229">V294*W294</f>
        <v>81575.206349999993</v>
      </c>
    </row>
    <row r="295" spans="1:79" ht="18">
      <c r="A295" s="93"/>
      <c r="B295" s="150"/>
      <c r="C295" s="128"/>
      <c r="D295" s="66"/>
      <c r="E295" s="83"/>
      <c r="F295" s="66"/>
      <c r="G295" s="85"/>
      <c r="H295" s="84"/>
      <c r="I295" s="19"/>
      <c r="J295" s="66"/>
      <c r="K295" s="66"/>
      <c r="L295" s="66"/>
      <c r="M295" s="66"/>
      <c r="N295" s="66"/>
      <c r="O295" s="66"/>
      <c r="P295" s="86"/>
      <c r="Q295" s="66"/>
      <c r="R295" s="66"/>
      <c r="S295" s="66"/>
      <c r="T295" s="66"/>
      <c r="U295" s="19"/>
      <c r="V295" s="19"/>
      <c r="W295" s="116">
        <f>SUM(W294)</f>
        <v>1</v>
      </c>
      <c r="X295" s="116">
        <f t="shared" ref="X295" si="230">SUM(X294)</f>
        <v>81575.206349999993</v>
      </c>
    </row>
    <row r="296" spans="1:79" ht="18">
      <c r="A296" s="93"/>
      <c r="B296" s="223" t="s">
        <v>119</v>
      </c>
      <c r="C296" s="128"/>
      <c r="D296" s="66"/>
      <c r="E296" s="83"/>
      <c r="F296" s="66"/>
      <c r="G296" s="85"/>
      <c r="H296" s="84"/>
      <c r="I296" s="19"/>
      <c r="J296" s="66"/>
      <c r="K296" s="66"/>
      <c r="L296" s="66"/>
      <c r="M296" s="66"/>
      <c r="N296" s="66"/>
      <c r="O296" s="66"/>
      <c r="P296" s="86"/>
      <c r="Q296" s="66"/>
      <c r="R296" s="66"/>
      <c r="S296" s="66"/>
      <c r="T296" s="66"/>
      <c r="U296" s="19"/>
      <c r="V296" s="19"/>
      <c r="W296" s="87"/>
      <c r="X296" s="84"/>
    </row>
    <row r="297" spans="1:79" ht="29.25" customHeight="1">
      <c r="A297" s="161"/>
      <c r="B297" s="66" t="s">
        <v>121</v>
      </c>
      <c r="C297" s="67" t="s">
        <v>52</v>
      </c>
      <c r="D297" s="66">
        <v>4.0599999999999996</v>
      </c>
      <c r="E297" s="83" t="s">
        <v>237</v>
      </c>
      <c r="F297" s="66">
        <v>17697</v>
      </c>
      <c r="G297" s="85">
        <v>3.71</v>
      </c>
      <c r="H297" s="84">
        <f>F297*G297</f>
        <v>65655.87</v>
      </c>
      <c r="I297" s="19">
        <f>H297*1.45</f>
        <v>95201.011499999993</v>
      </c>
      <c r="J297" s="66">
        <v>25</v>
      </c>
      <c r="K297" s="84">
        <f>I297*J297/100</f>
        <v>23800.252874999995</v>
      </c>
      <c r="L297" s="19">
        <f t="shared" ref="L297:L298" si="231">I297+K297</f>
        <v>119001.26437499998</v>
      </c>
      <c r="M297" s="66"/>
      <c r="N297" s="66"/>
      <c r="O297" s="66"/>
      <c r="P297" s="66"/>
      <c r="Q297" s="66"/>
      <c r="R297" s="84"/>
      <c r="S297" s="66"/>
      <c r="T297" s="66"/>
      <c r="U297" s="19">
        <f t="shared" ref="U297:U298" si="232">(I297+K297)*10/100</f>
        <v>11900.126437499997</v>
      </c>
      <c r="V297" s="19">
        <f t="shared" si="224"/>
        <v>130901.39081249999</v>
      </c>
      <c r="W297" s="87">
        <v>1</v>
      </c>
      <c r="X297" s="84">
        <f>V297*W297</f>
        <v>130901.39081249999</v>
      </c>
    </row>
    <row r="298" spans="1:79" ht="29.25" customHeight="1">
      <c r="A298" s="161"/>
      <c r="B298" s="66" t="s">
        <v>318</v>
      </c>
      <c r="C298" s="67" t="s">
        <v>25</v>
      </c>
      <c r="D298" s="66">
        <v>10.07</v>
      </c>
      <c r="E298" s="83" t="s">
        <v>237</v>
      </c>
      <c r="F298" s="66">
        <v>17697</v>
      </c>
      <c r="G298" s="66">
        <v>4.38</v>
      </c>
      <c r="H298" s="84">
        <f>F298*G298</f>
        <v>77512.86</v>
      </c>
      <c r="I298" s="19">
        <f>H298*1.45</f>
        <v>112393.647</v>
      </c>
      <c r="J298" s="66">
        <v>25</v>
      </c>
      <c r="K298" s="84">
        <f>I298*J298/100</f>
        <v>28098.411749999999</v>
      </c>
      <c r="L298" s="19">
        <f t="shared" si="231"/>
        <v>140492.05875</v>
      </c>
      <c r="M298" s="66"/>
      <c r="N298" s="66"/>
      <c r="O298" s="66"/>
      <c r="P298" s="66"/>
      <c r="Q298" s="66"/>
      <c r="R298" s="84"/>
      <c r="S298" s="66"/>
      <c r="T298" s="66"/>
      <c r="U298" s="19">
        <f t="shared" si="232"/>
        <v>14049.205875</v>
      </c>
      <c r="V298" s="19">
        <f t="shared" si="224"/>
        <v>154541.26462500001</v>
      </c>
      <c r="W298" s="87">
        <v>1</v>
      </c>
      <c r="X298" s="84">
        <f>V298*W298</f>
        <v>154541.26462500001</v>
      </c>
    </row>
    <row r="299" spans="1:79" s="89" customFormat="1" ht="24" customHeight="1">
      <c r="A299" s="127"/>
      <c r="B299" s="337" t="s">
        <v>187</v>
      </c>
      <c r="C299" s="338"/>
      <c r="D299" s="338"/>
      <c r="E299" s="338"/>
      <c r="F299" s="338"/>
      <c r="G299" s="338"/>
      <c r="H299" s="338"/>
      <c r="I299" s="339"/>
      <c r="J299" s="66"/>
      <c r="K299" s="84"/>
      <c r="L299" s="84"/>
      <c r="M299" s="66"/>
      <c r="N299" s="66"/>
      <c r="O299" s="66"/>
      <c r="P299" s="66"/>
      <c r="Q299" s="66"/>
      <c r="R299" s="84"/>
      <c r="S299" s="66"/>
      <c r="T299" s="66"/>
      <c r="U299" s="19"/>
      <c r="V299" s="19"/>
      <c r="W299" s="116">
        <f>SUM(W297:W298)</f>
        <v>2</v>
      </c>
      <c r="X299" s="116">
        <f t="shared" ref="X299" si="233">SUM(X297:X298)</f>
        <v>285442.65543749998</v>
      </c>
      <c r="Y299" s="88"/>
      <c r="Z299" s="88"/>
      <c r="AA299" s="88"/>
      <c r="AB299" s="88"/>
      <c r="AC299" s="88"/>
      <c r="AD299" s="88"/>
      <c r="AE299" s="88"/>
      <c r="AF299" s="88"/>
      <c r="AG299" s="88"/>
      <c r="AH299" s="88"/>
      <c r="AI299" s="88"/>
      <c r="AJ299" s="88"/>
      <c r="AK299" s="88"/>
      <c r="AL299" s="88"/>
      <c r="AM299" s="88"/>
      <c r="AN299" s="88"/>
      <c r="AO299" s="88"/>
      <c r="AP299" s="88"/>
      <c r="AQ299" s="88"/>
      <c r="AR299" s="88"/>
      <c r="AS299" s="88"/>
      <c r="AT299" s="88"/>
      <c r="AU299" s="88"/>
      <c r="AV299" s="88"/>
      <c r="AW299" s="88"/>
      <c r="AX299" s="88"/>
      <c r="AY299" s="88"/>
      <c r="AZ299" s="88"/>
      <c r="BA299" s="88"/>
      <c r="BB299" s="88"/>
      <c r="BC299" s="88"/>
      <c r="BD299" s="88"/>
      <c r="BE299" s="88"/>
      <c r="BF299" s="88"/>
      <c r="BG299" s="88"/>
      <c r="BH299" s="88"/>
      <c r="BI299" s="88"/>
      <c r="BJ299" s="88"/>
      <c r="BK299" s="88"/>
      <c r="BL299" s="88"/>
      <c r="BM299" s="88"/>
      <c r="BN299" s="88"/>
      <c r="BO299" s="88"/>
      <c r="BP299" s="88"/>
      <c r="BQ299" s="88"/>
      <c r="BR299" s="88"/>
      <c r="BS299" s="88"/>
      <c r="BT299" s="88"/>
      <c r="BU299" s="88"/>
      <c r="BV299" s="88"/>
      <c r="BW299" s="88"/>
      <c r="BX299" s="88"/>
      <c r="BY299" s="88"/>
      <c r="BZ299" s="88"/>
      <c r="CA299" s="88"/>
    </row>
    <row r="300" spans="1:79" s="89" customFormat="1" ht="24" customHeight="1">
      <c r="A300" s="127"/>
      <c r="B300" s="217" t="s">
        <v>173</v>
      </c>
      <c r="C300" s="224"/>
      <c r="D300" s="224"/>
      <c r="E300" s="224"/>
      <c r="F300" s="224"/>
      <c r="G300" s="224"/>
      <c r="H300" s="224"/>
      <c r="I300" s="224"/>
      <c r="J300" s="66"/>
      <c r="K300" s="84"/>
      <c r="L300" s="84"/>
      <c r="M300" s="66"/>
      <c r="N300" s="66"/>
      <c r="O300" s="66"/>
      <c r="P300" s="66"/>
      <c r="Q300" s="66"/>
      <c r="R300" s="84"/>
      <c r="S300" s="66"/>
      <c r="T300" s="66"/>
      <c r="U300" s="19"/>
      <c r="V300" s="19"/>
      <c r="W300" s="87"/>
      <c r="X300" s="84"/>
      <c r="Y300" s="88"/>
      <c r="Z300" s="88"/>
      <c r="AA300" s="88"/>
      <c r="AB300" s="88"/>
      <c r="AC300" s="88"/>
      <c r="AD300" s="88"/>
      <c r="AE300" s="88"/>
      <c r="AF300" s="88"/>
      <c r="AG300" s="88"/>
      <c r="AH300" s="88"/>
      <c r="AI300" s="88"/>
      <c r="AJ300" s="88"/>
      <c r="AK300" s="88"/>
      <c r="AL300" s="88"/>
      <c r="AM300" s="88"/>
      <c r="AN300" s="88"/>
      <c r="AO300" s="88"/>
      <c r="AP300" s="88"/>
      <c r="AQ300" s="88"/>
      <c r="AR300" s="88"/>
      <c r="AS300" s="88"/>
      <c r="AT300" s="88"/>
      <c r="AU300" s="88"/>
      <c r="AV300" s="88"/>
      <c r="AW300" s="88"/>
      <c r="AX300" s="88"/>
      <c r="AY300" s="88"/>
      <c r="AZ300" s="88"/>
      <c r="BA300" s="88"/>
      <c r="BB300" s="88"/>
      <c r="BC300" s="88"/>
      <c r="BD300" s="88"/>
      <c r="BE300" s="88"/>
      <c r="BF300" s="88"/>
      <c r="BG300" s="88"/>
      <c r="BH300" s="88"/>
      <c r="BI300" s="88"/>
      <c r="BJ300" s="88"/>
      <c r="BK300" s="88"/>
      <c r="BL300" s="88"/>
      <c r="BM300" s="88"/>
      <c r="BN300" s="88"/>
      <c r="BO300" s="88"/>
      <c r="BP300" s="88"/>
      <c r="BQ300" s="88"/>
      <c r="BR300" s="88"/>
      <c r="BS300" s="88"/>
      <c r="BT300" s="88"/>
      <c r="BU300" s="88"/>
      <c r="BV300" s="88"/>
      <c r="BW300" s="88"/>
      <c r="BX300" s="88"/>
      <c r="BY300" s="88"/>
      <c r="BZ300" s="88"/>
      <c r="CA300" s="88"/>
    </row>
    <row r="301" spans="1:79" s="25" customFormat="1" ht="34.5" customHeight="1">
      <c r="A301" s="93"/>
      <c r="B301" s="115" t="s">
        <v>420</v>
      </c>
      <c r="C301" s="67" t="s">
        <v>26</v>
      </c>
      <c r="D301" s="66">
        <v>8.0299999999999994</v>
      </c>
      <c r="E301" s="84">
        <v>2</v>
      </c>
      <c r="F301" s="66">
        <v>17697</v>
      </c>
      <c r="G301" s="85">
        <v>5.04</v>
      </c>
      <c r="H301" s="84">
        <f t="shared" si="141"/>
        <v>89192.88</v>
      </c>
      <c r="I301" s="84">
        <f>H301*3.42</f>
        <v>305039.6496</v>
      </c>
      <c r="J301" s="66"/>
      <c r="K301" s="84"/>
      <c r="L301" s="19">
        <f t="shared" ref="L301:L304" si="234">I301+K301</f>
        <v>305039.6496</v>
      </c>
      <c r="M301" s="66"/>
      <c r="N301" s="86"/>
      <c r="O301" s="66"/>
      <c r="P301" s="86"/>
      <c r="Q301" s="66"/>
      <c r="R301" s="84"/>
      <c r="S301" s="66"/>
      <c r="T301" s="84"/>
      <c r="U301" s="19">
        <f t="shared" ref="U301:U304" si="235">(I301+K301)*10/100</f>
        <v>30503.964960000001</v>
      </c>
      <c r="V301" s="19">
        <f t="shared" si="145"/>
        <v>335543.61456000002</v>
      </c>
      <c r="W301" s="87">
        <v>1</v>
      </c>
      <c r="X301" s="84">
        <f t="shared" si="146"/>
        <v>335543.61456000002</v>
      </c>
      <c r="Y301" s="5"/>
      <c r="Z301" s="5"/>
      <c r="AA301" s="5"/>
      <c r="AB301" s="5"/>
      <c r="AC301" s="5"/>
      <c r="AD301" s="5"/>
      <c r="AE301" s="5"/>
      <c r="AF301" s="5"/>
      <c r="AG301" s="5"/>
      <c r="AH301" s="5"/>
      <c r="AI301" s="5"/>
      <c r="AJ301" s="5"/>
      <c r="AK301" s="5"/>
      <c r="AL301" s="5"/>
      <c r="AM301" s="5"/>
      <c r="AN301" s="5"/>
      <c r="AO301" s="5"/>
      <c r="AP301" s="5"/>
      <c r="AQ301" s="5"/>
      <c r="AR301" s="5"/>
      <c r="AS301" s="5"/>
      <c r="AT301" s="5"/>
      <c r="AU301" s="5"/>
      <c r="AV301" s="5"/>
      <c r="AW301" s="5"/>
      <c r="AX301" s="5"/>
      <c r="AY301" s="5"/>
      <c r="AZ301" s="5"/>
      <c r="BA301" s="5"/>
      <c r="BB301" s="5"/>
      <c r="BC301" s="5"/>
      <c r="BD301" s="5"/>
      <c r="BE301" s="5"/>
      <c r="BF301" s="5"/>
      <c r="BG301" s="5"/>
      <c r="BH301" s="5"/>
      <c r="BI301" s="5"/>
      <c r="BJ301" s="5"/>
      <c r="BK301" s="5"/>
      <c r="BL301" s="5"/>
      <c r="BM301" s="5"/>
      <c r="BN301" s="5"/>
      <c r="BO301" s="5"/>
      <c r="BP301" s="5"/>
      <c r="BQ301" s="5"/>
      <c r="BR301" s="5"/>
      <c r="BS301" s="5"/>
      <c r="BT301" s="5"/>
      <c r="BU301" s="5"/>
      <c r="BV301" s="5"/>
      <c r="BW301" s="5"/>
      <c r="BX301" s="5"/>
      <c r="BY301" s="5"/>
      <c r="BZ301" s="5"/>
      <c r="CA301" s="5"/>
    </row>
    <row r="302" spans="1:79" s="25" customFormat="1" ht="34.5" customHeight="1">
      <c r="A302" s="93"/>
      <c r="B302" s="115" t="s">
        <v>81</v>
      </c>
      <c r="C302" s="67" t="s">
        <v>25</v>
      </c>
      <c r="D302" s="66">
        <v>16.04</v>
      </c>
      <c r="E302" s="83" t="s">
        <v>237</v>
      </c>
      <c r="F302" s="66">
        <v>17697</v>
      </c>
      <c r="G302" s="85">
        <v>4.6100000000000003</v>
      </c>
      <c r="H302" s="84">
        <f t="shared" ref="H302:H303" si="236">F302*G302</f>
        <v>81583.170000000013</v>
      </c>
      <c r="I302" s="84">
        <f t="shared" ref="I302:I304" si="237">H302*3.42</f>
        <v>279014.44140000001</v>
      </c>
      <c r="J302" s="66">
        <v>25</v>
      </c>
      <c r="K302" s="84">
        <f t="shared" ref="K302:K303" si="238">I302*25%</f>
        <v>69753.610350000003</v>
      </c>
      <c r="L302" s="19">
        <f t="shared" ref="L302:L303" si="239">I302+K302</f>
        <v>348768.05174999998</v>
      </c>
      <c r="M302" s="66"/>
      <c r="N302" s="86"/>
      <c r="O302" s="66">
        <v>60</v>
      </c>
      <c r="P302" s="86">
        <f t="shared" ref="P302:P303" si="240">O302*F302/100</f>
        <v>10618.2</v>
      </c>
      <c r="Q302" s="66"/>
      <c r="R302" s="84"/>
      <c r="S302" s="66"/>
      <c r="T302" s="84"/>
      <c r="U302" s="19">
        <f t="shared" ref="U302:U303" si="241">(I302+K302)*10/100</f>
        <v>34876.805175000001</v>
      </c>
      <c r="V302" s="19">
        <f t="shared" ref="V302:V303" si="242">I302+K302+N302+P302+R302+T302+U302</f>
        <v>394263.05692499998</v>
      </c>
      <c r="W302" s="87">
        <v>0.25</v>
      </c>
      <c r="X302" s="84">
        <f t="shared" ref="X302:X303" si="243">V302*W302</f>
        <v>98565.764231249996</v>
      </c>
      <c r="Y302" s="5"/>
      <c r="Z302" s="5"/>
      <c r="AA302" s="5"/>
      <c r="AB302" s="5"/>
      <c r="AC302" s="5"/>
      <c r="AD302" s="5"/>
      <c r="AE302" s="5"/>
      <c r="AF302" s="5"/>
      <c r="AG302" s="5"/>
      <c r="AH302" s="5"/>
      <c r="AI302" s="5"/>
      <c r="AJ302" s="5"/>
      <c r="AK302" s="5"/>
      <c r="AL302" s="5"/>
      <c r="AM302" s="5"/>
      <c r="AN302" s="5"/>
      <c r="AO302" s="5"/>
      <c r="AP302" s="5"/>
      <c r="AQ302" s="5"/>
      <c r="AR302" s="5"/>
      <c r="AS302" s="5"/>
      <c r="AT302" s="5"/>
      <c r="AU302" s="5"/>
      <c r="AV302" s="5"/>
      <c r="AW302" s="5"/>
      <c r="AX302" s="5"/>
      <c r="AY302" s="5"/>
      <c r="AZ302" s="5"/>
      <c r="BA302" s="5"/>
      <c r="BB302" s="5"/>
      <c r="BC302" s="5"/>
      <c r="BD302" s="5"/>
      <c r="BE302" s="5"/>
      <c r="BF302" s="5"/>
      <c r="BG302" s="5"/>
      <c r="BH302" s="5"/>
      <c r="BI302" s="5"/>
      <c r="BJ302" s="5"/>
      <c r="BK302" s="5"/>
      <c r="BL302" s="5"/>
      <c r="BM302" s="5"/>
      <c r="BN302" s="5"/>
      <c r="BO302" s="5"/>
      <c r="BP302" s="5"/>
      <c r="BQ302" s="5"/>
      <c r="BR302" s="5"/>
      <c r="BS302" s="5"/>
      <c r="BT302" s="5"/>
      <c r="BU302" s="5"/>
      <c r="BV302" s="5"/>
      <c r="BW302" s="5"/>
      <c r="BX302" s="5"/>
      <c r="BY302" s="5"/>
      <c r="BZ302" s="5"/>
      <c r="CA302" s="5"/>
    </row>
    <row r="303" spans="1:79" s="25" customFormat="1" ht="34.5" customHeight="1">
      <c r="A303" s="93"/>
      <c r="B303" s="115" t="s">
        <v>81</v>
      </c>
      <c r="C303" s="67" t="s">
        <v>25</v>
      </c>
      <c r="D303" s="66">
        <v>10.130000000000001</v>
      </c>
      <c r="E303" s="83" t="s">
        <v>237</v>
      </c>
      <c r="F303" s="66">
        <v>17697</v>
      </c>
      <c r="G303" s="85">
        <v>4.4000000000000004</v>
      </c>
      <c r="H303" s="84">
        <f t="shared" si="236"/>
        <v>77866.8</v>
      </c>
      <c r="I303" s="84">
        <f t="shared" si="237"/>
        <v>266304.45600000001</v>
      </c>
      <c r="J303" s="66">
        <v>25</v>
      </c>
      <c r="K303" s="84">
        <f t="shared" si="238"/>
        <v>66576.114000000001</v>
      </c>
      <c r="L303" s="19">
        <f t="shared" si="239"/>
        <v>332880.57</v>
      </c>
      <c r="M303" s="66"/>
      <c r="N303" s="86"/>
      <c r="O303" s="66">
        <v>60</v>
      </c>
      <c r="P303" s="86">
        <f t="shared" si="240"/>
        <v>10618.2</v>
      </c>
      <c r="Q303" s="66"/>
      <c r="R303" s="84"/>
      <c r="S303" s="66"/>
      <c r="T303" s="84"/>
      <c r="U303" s="19">
        <f t="shared" si="241"/>
        <v>33288.057000000001</v>
      </c>
      <c r="V303" s="19">
        <f t="shared" si="242"/>
        <v>376786.82700000005</v>
      </c>
      <c r="W303" s="87">
        <v>0.25</v>
      </c>
      <c r="X303" s="84">
        <f t="shared" si="243"/>
        <v>94196.706750000012</v>
      </c>
      <c r="Y303" s="5"/>
      <c r="Z303" s="5"/>
      <c r="AA303" s="5"/>
      <c r="AB303" s="5"/>
      <c r="AC303" s="5"/>
      <c r="AD303" s="5"/>
      <c r="AE303" s="5"/>
      <c r="AF303" s="5"/>
      <c r="AG303" s="5"/>
      <c r="AH303" s="5"/>
      <c r="AI303" s="5"/>
      <c r="AJ303" s="5"/>
      <c r="AK303" s="5"/>
      <c r="AL303" s="5"/>
      <c r="AM303" s="5"/>
      <c r="AN303" s="5"/>
      <c r="AO303" s="5"/>
      <c r="AP303" s="5"/>
      <c r="AQ303" s="5"/>
      <c r="AR303" s="5"/>
      <c r="AS303" s="5"/>
      <c r="AT303" s="5"/>
      <c r="AU303" s="5"/>
      <c r="AV303" s="5"/>
      <c r="AW303" s="5"/>
      <c r="AX303" s="5"/>
      <c r="AY303" s="5"/>
      <c r="AZ303" s="5"/>
      <c r="BA303" s="5"/>
      <c r="BB303" s="5"/>
      <c r="BC303" s="5"/>
      <c r="BD303" s="5"/>
      <c r="BE303" s="5"/>
      <c r="BF303" s="5"/>
      <c r="BG303" s="5"/>
      <c r="BH303" s="5"/>
      <c r="BI303" s="5"/>
      <c r="BJ303" s="5"/>
      <c r="BK303" s="5"/>
      <c r="BL303" s="5"/>
      <c r="BM303" s="5"/>
      <c r="BN303" s="5"/>
      <c r="BO303" s="5"/>
      <c r="BP303" s="5"/>
      <c r="BQ303" s="5"/>
      <c r="BR303" s="5"/>
      <c r="BS303" s="5"/>
      <c r="BT303" s="5"/>
      <c r="BU303" s="5"/>
      <c r="BV303" s="5"/>
      <c r="BW303" s="5"/>
      <c r="BX303" s="5"/>
      <c r="BY303" s="5"/>
      <c r="BZ303" s="5"/>
      <c r="CA303" s="5"/>
    </row>
    <row r="304" spans="1:79" s="25" customFormat="1" ht="34.5" customHeight="1">
      <c r="A304" s="93"/>
      <c r="B304" s="113" t="s">
        <v>421</v>
      </c>
      <c r="C304" s="67" t="s">
        <v>25</v>
      </c>
      <c r="D304" s="66">
        <v>1.0900000000000001</v>
      </c>
      <c r="E304" s="83" t="s">
        <v>237</v>
      </c>
      <c r="F304" s="66">
        <v>17697</v>
      </c>
      <c r="G304" s="85">
        <v>4.17</v>
      </c>
      <c r="H304" s="84">
        <f t="shared" si="141"/>
        <v>73796.490000000005</v>
      </c>
      <c r="I304" s="84">
        <f t="shared" si="237"/>
        <v>252383.9958</v>
      </c>
      <c r="J304" s="66"/>
      <c r="K304" s="84"/>
      <c r="L304" s="19">
        <f t="shared" si="234"/>
        <v>252383.9958</v>
      </c>
      <c r="M304" s="66"/>
      <c r="N304" s="86"/>
      <c r="O304" s="66"/>
      <c r="P304" s="86"/>
      <c r="Q304" s="66"/>
      <c r="R304" s="84"/>
      <c r="S304" s="66"/>
      <c r="T304" s="84"/>
      <c r="U304" s="19">
        <f t="shared" si="235"/>
        <v>25238.399580000001</v>
      </c>
      <c r="V304" s="19">
        <f t="shared" si="145"/>
        <v>277622.39538</v>
      </c>
      <c r="W304" s="87">
        <v>0.5</v>
      </c>
      <c r="X304" s="84">
        <f t="shared" si="146"/>
        <v>138811.19769</v>
      </c>
      <c r="Y304" s="5"/>
      <c r="Z304" s="5"/>
      <c r="AA304" s="5"/>
      <c r="AB304" s="5"/>
      <c r="AC304" s="5"/>
      <c r="AD304" s="5"/>
      <c r="AE304" s="5"/>
      <c r="AF304" s="5"/>
      <c r="AG304" s="5"/>
      <c r="AH304" s="5"/>
      <c r="AI304" s="5"/>
      <c r="AJ304" s="5"/>
      <c r="AK304" s="5"/>
      <c r="AL304" s="5"/>
      <c r="AM304" s="5"/>
      <c r="AN304" s="5"/>
      <c r="AO304" s="5"/>
      <c r="AP304" s="5"/>
      <c r="AQ304" s="5"/>
      <c r="AR304" s="5"/>
      <c r="AS304" s="5"/>
      <c r="AT304" s="5"/>
      <c r="AU304" s="5"/>
      <c r="AV304" s="5"/>
      <c r="AW304" s="5"/>
      <c r="AX304" s="5"/>
      <c r="AY304" s="5"/>
      <c r="AZ304" s="5"/>
      <c r="BA304" s="5"/>
      <c r="BB304" s="5"/>
      <c r="BC304" s="5"/>
      <c r="BD304" s="5"/>
      <c r="BE304" s="5"/>
      <c r="BF304" s="5"/>
      <c r="BG304" s="5"/>
      <c r="BH304" s="5"/>
      <c r="BI304" s="5"/>
      <c r="BJ304" s="5"/>
      <c r="BK304" s="5"/>
      <c r="BL304" s="5"/>
      <c r="BM304" s="5"/>
      <c r="BN304" s="5"/>
      <c r="BO304" s="5"/>
      <c r="BP304" s="5"/>
      <c r="BQ304" s="5"/>
      <c r="BR304" s="5"/>
      <c r="BS304" s="5"/>
      <c r="BT304" s="5"/>
      <c r="BU304" s="5"/>
      <c r="BV304" s="5"/>
      <c r="BW304" s="5"/>
      <c r="BX304" s="5"/>
      <c r="BY304" s="5"/>
      <c r="BZ304" s="5"/>
      <c r="CA304" s="5"/>
    </row>
    <row r="305" spans="1:79" s="25" customFormat="1" ht="18">
      <c r="A305" s="93"/>
      <c r="B305" s="115"/>
      <c r="C305" s="67"/>
      <c r="D305" s="66"/>
      <c r="E305" s="83"/>
      <c r="F305" s="66"/>
      <c r="G305" s="85"/>
      <c r="H305" s="84"/>
      <c r="I305" s="84"/>
      <c r="J305" s="66"/>
      <c r="K305" s="84"/>
      <c r="L305" s="84"/>
      <c r="M305" s="66"/>
      <c r="N305" s="86"/>
      <c r="O305" s="66"/>
      <c r="P305" s="86"/>
      <c r="Q305" s="66"/>
      <c r="R305" s="84"/>
      <c r="S305" s="66"/>
      <c r="T305" s="84"/>
      <c r="U305" s="19"/>
      <c r="V305" s="19"/>
      <c r="W305" s="116">
        <f>SUM(W301:W304)</f>
        <v>2</v>
      </c>
      <c r="X305" s="116">
        <f t="shared" ref="X305" si="244">SUM(X301:X304)</f>
        <v>667117.28323125001</v>
      </c>
      <c r="Y305" s="5"/>
      <c r="Z305" s="5"/>
      <c r="AA305" s="5"/>
      <c r="AB305" s="5"/>
      <c r="AC305" s="5"/>
      <c r="AD305" s="5"/>
      <c r="AE305" s="5"/>
      <c r="AF305" s="5"/>
      <c r="AG305" s="5"/>
      <c r="AH305" s="5"/>
      <c r="AI305" s="5"/>
      <c r="AJ305" s="5"/>
      <c r="AK305" s="5"/>
      <c r="AL305" s="5"/>
      <c r="AM305" s="5"/>
      <c r="AN305" s="5"/>
      <c r="AO305" s="5"/>
      <c r="AP305" s="5"/>
      <c r="AQ305" s="5"/>
      <c r="AR305" s="5"/>
      <c r="AS305" s="5"/>
      <c r="AT305" s="5"/>
      <c r="AU305" s="5"/>
      <c r="AV305" s="5"/>
      <c r="AW305" s="5"/>
      <c r="AX305" s="5"/>
      <c r="AY305" s="5"/>
      <c r="AZ305" s="5"/>
      <c r="BA305" s="5"/>
      <c r="BB305" s="5"/>
      <c r="BC305" s="5"/>
      <c r="BD305" s="5"/>
      <c r="BE305" s="5"/>
      <c r="BF305" s="5"/>
      <c r="BG305" s="5"/>
      <c r="BH305" s="5"/>
      <c r="BI305" s="5"/>
      <c r="BJ305" s="5"/>
      <c r="BK305" s="5"/>
      <c r="BL305" s="5"/>
      <c r="BM305" s="5"/>
      <c r="BN305" s="5"/>
      <c r="BO305" s="5"/>
      <c r="BP305" s="5"/>
      <c r="BQ305" s="5"/>
      <c r="BR305" s="5"/>
      <c r="BS305" s="5"/>
      <c r="BT305" s="5"/>
      <c r="BU305" s="5"/>
      <c r="BV305" s="5"/>
      <c r="BW305" s="5"/>
      <c r="BX305" s="5"/>
      <c r="BY305" s="5"/>
      <c r="BZ305" s="5"/>
      <c r="CA305" s="5"/>
    </row>
    <row r="306" spans="1:79" s="25" customFormat="1" ht="18">
      <c r="A306" s="93"/>
      <c r="B306" s="222" t="s">
        <v>182</v>
      </c>
      <c r="C306" s="67"/>
      <c r="D306" s="66"/>
      <c r="E306" s="83"/>
      <c r="F306" s="66"/>
      <c r="G306" s="85"/>
      <c r="H306" s="84"/>
      <c r="I306" s="84"/>
      <c r="J306" s="66"/>
      <c r="K306" s="84"/>
      <c r="L306" s="84"/>
      <c r="M306" s="66"/>
      <c r="N306" s="86"/>
      <c r="O306" s="66"/>
      <c r="P306" s="86"/>
      <c r="Q306" s="66"/>
      <c r="R306" s="84"/>
      <c r="S306" s="66"/>
      <c r="T306" s="84"/>
      <c r="U306" s="19"/>
      <c r="V306" s="19"/>
      <c r="W306" s="87"/>
      <c r="X306" s="84"/>
      <c r="Y306" s="5"/>
      <c r="Z306" s="5"/>
      <c r="AA306" s="5"/>
      <c r="AB306" s="5"/>
      <c r="AC306" s="5"/>
      <c r="AD306" s="5"/>
      <c r="AE306" s="5"/>
      <c r="AF306" s="5"/>
      <c r="AG306" s="5"/>
      <c r="AH306" s="5"/>
      <c r="AI306" s="5"/>
      <c r="AJ306" s="5"/>
      <c r="AK306" s="5"/>
      <c r="AL306" s="5"/>
      <c r="AM306" s="5"/>
      <c r="AN306" s="5"/>
      <c r="AO306" s="5"/>
      <c r="AP306" s="5"/>
      <c r="AQ306" s="5"/>
      <c r="AR306" s="5"/>
      <c r="AS306" s="5"/>
      <c r="AT306" s="5"/>
      <c r="AU306" s="5"/>
      <c r="AV306" s="5"/>
      <c r="AW306" s="5"/>
      <c r="AX306" s="5"/>
      <c r="AY306" s="5"/>
      <c r="AZ306" s="5"/>
      <c r="BA306" s="5"/>
      <c r="BB306" s="5"/>
      <c r="BC306" s="5"/>
      <c r="BD306" s="5"/>
      <c r="BE306" s="5"/>
      <c r="BF306" s="5"/>
      <c r="BG306" s="5"/>
      <c r="BH306" s="5"/>
      <c r="BI306" s="5"/>
      <c r="BJ306" s="5"/>
      <c r="BK306" s="5"/>
      <c r="BL306" s="5"/>
      <c r="BM306" s="5"/>
      <c r="BN306" s="5"/>
      <c r="BO306" s="5"/>
      <c r="BP306" s="5"/>
      <c r="BQ306" s="5"/>
      <c r="BR306" s="5"/>
      <c r="BS306" s="5"/>
      <c r="BT306" s="5"/>
      <c r="BU306" s="5"/>
      <c r="BV306" s="5"/>
      <c r="BW306" s="5"/>
      <c r="BX306" s="5"/>
      <c r="BY306" s="5"/>
      <c r="BZ306" s="5"/>
      <c r="CA306" s="5"/>
    </row>
    <row r="307" spans="1:79" s="25" customFormat="1" ht="29.25" customHeight="1">
      <c r="A307" s="93"/>
      <c r="B307" s="66" t="s">
        <v>93</v>
      </c>
      <c r="C307" s="67" t="s">
        <v>41</v>
      </c>
      <c r="D307" s="35">
        <v>11.04</v>
      </c>
      <c r="E307" s="84" t="s">
        <v>237</v>
      </c>
      <c r="F307" s="66">
        <v>17697</v>
      </c>
      <c r="G307" s="85">
        <v>3.57</v>
      </c>
      <c r="H307" s="84">
        <f t="shared" ref="H307:H317" si="245">F307*G307</f>
        <v>63178.289999999994</v>
      </c>
      <c r="I307" s="84">
        <f>H307*2.34</f>
        <v>147837.19859999997</v>
      </c>
      <c r="J307" s="66">
        <v>25</v>
      </c>
      <c r="K307" s="84">
        <f t="shared" ref="K307:K317" si="246">I307*25%</f>
        <v>36959.299649999994</v>
      </c>
      <c r="L307" s="19">
        <f t="shared" ref="L307:L317" si="247">I307+K307</f>
        <v>184796.49824999998</v>
      </c>
      <c r="M307" s="66"/>
      <c r="N307" s="86"/>
      <c r="O307" s="66">
        <v>20</v>
      </c>
      <c r="P307" s="86">
        <f t="shared" ref="P307:P317" si="248">O307*F307/100</f>
        <v>3539.4</v>
      </c>
      <c r="Q307" s="66"/>
      <c r="R307" s="84"/>
      <c r="S307" s="66"/>
      <c r="T307" s="84"/>
      <c r="U307" s="19">
        <f t="shared" ref="U307:U317" si="249">(I307+K307)*10/100</f>
        <v>18479.649824999997</v>
      </c>
      <c r="V307" s="19">
        <f t="shared" ref="V307:V321" si="250">I307+K307+N307+P307+R307+T307+U307</f>
        <v>206815.54807499997</v>
      </c>
      <c r="W307" s="87">
        <v>1</v>
      </c>
      <c r="X307" s="84">
        <f t="shared" ref="X307:X317" si="251">V307*W307</f>
        <v>206815.54807499997</v>
      </c>
      <c r="Y307" s="5"/>
      <c r="Z307" s="5"/>
      <c r="AA307" s="5"/>
      <c r="AB307" s="5"/>
      <c r="AC307" s="5"/>
      <c r="AD307" s="5"/>
      <c r="AE307" s="5"/>
      <c r="AF307" s="5"/>
      <c r="AG307" s="5"/>
      <c r="AH307" s="5"/>
      <c r="AI307" s="5"/>
      <c r="AJ307" s="5"/>
      <c r="AK307" s="5"/>
      <c r="AL307" s="5"/>
      <c r="AM307" s="5"/>
      <c r="AN307" s="5"/>
      <c r="AO307" s="5"/>
      <c r="AP307" s="5"/>
      <c r="AQ307" s="5"/>
      <c r="AR307" s="5"/>
      <c r="AS307" s="5"/>
      <c r="AT307" s="5"/>
      <c r="AU307" s="5"/>
      <c r="AV307" s="5"/>
      <c r="AW307" s="5"/>
      <c r="AX307" s="5"/>
      <c r="AY307" s="5"/>
      <c r="AZ307" s="5"/>
      <c r="BA307" s="5"/>
      <c r="BB307" s="5"/>
      <c r="BC307" s="5"/>
      <c r="BD307" s="5"/>
      <c r="BE307" s="5"/>
      <c r="BF307" s="5"/>
      <c r="BG307" s="5"/>
      <c r="BH307" s="5"/>
      <c r="BI307" s="5"/>
      <c r="BJ307" s="5"/>
      <c r="BK307" s="5"/>
      <c r="BL307" s="5"/>
      <c r="BM307" s="5"/>
      <c r="BN307" s="5"/>
      <c r="BO307" s="5"/>
      <c r="BP307" s="5"/>
      <c r="BQ307" s="5"/>
      <c r="BR307" s="5"/>
      <c r="BS307" s="5"/>
      <c r="BT307" s="5"/>
      <c r="BU307" s="5"/>
      <c r="BV307" s="5"/>
      <c r="BW307" s="5"/>
      <c r="BX307" s="5"/>
      <c r="BY307" s="5"/>
      <c r="BZ307" s="5"/>
      <c r="CA307" s="5"/>
    </row>
    <row r="308" spans="1:79" s="25" customFormat="1" ht="29.25" customHeight="1">
      <c r="A308" s="93"/>
      <c r="B308" s="138" t="s">
        <v>93</v>
      </c>
      <c r="C308" s="67" t="s">
        <v>47</v>
      </c>
      <c r="D308" s="139">
        <v>7.05</v>
      </c>
      <c r="E308" s="84">
        <v>2</v>
      </c>
      <c r="F308" s="66">
        <v>17697</v>
      </c>
      <c r="G308" s="66">
        <v>3.98</v>
      </c>
      <c r="H308" s="84">
        <f t="shared" si="245"/>
        <v>70434.06</v>
      </c>
      <c r="I308" s="84">
        <f t="shared" ref="I308:I317" si="252">H308*2.34</f>
        <v>164815.70039999997</v>
      </c>
      <c r="J308" s="66">
        <v>25</v>
      </c>
      <c r="K308" s="84">
        <f t="shared" si="246"/>
        <v>41203.925099999993</v>
      </c>
      <c r="L308" s="19">
        <f t="shared" si="247"/>
        <v>206019.62549999997</v>
      </c>
      <c r="M308" s="66"/>
      <c r="N308" s="86"/>
      <c r="O308" s="66">
        <v>20</v>
      </c>
      <c r="P308" s="86">
        <f t="shared" si="248"/>
        <v>3539.4</v>
      </c>
      <c r="Q308" s="66"/>
      <c r="R308" s="84"/>
      <c r="S308" s="66"/>
      <c r="T308" s="84"/>
      <c r="U308" s="19">
        <f t="shared" si="249"/>
        <v>20601.962549999997</v>
      </c>
      <c r="V308" s="19">
        <f t="shared" si="250"/>
        <v>230160.98804999996</v>
      </c>
      <c r="W308" s="87">
        <v>1</v>
      </c>
      <c r="X308" s="84">
        <f t="shared" si="251"/>
        <v>230160.98804999996</v>
      </c>
      <c r="Y308" s="5"/>
      <c r="Z308" s="5"/>
      <c r="AA308" s="5"/>
      <c r="AB308" s="5"/>
      <c r="AC308" s="5"/>
      <c r="AD308" s="5"/>
      <c r="AE308" s="5"/>
      <c r="AF308" s="5"/>
      <c r="AG308" s="5"/>
      <c r="AH308" s="5"/>
      <c r="AI308" s="5"/>
      <c r="AJ308" s="5"/>
      <c r="AK308" s="5"/>
      <c r="AL308" s="5"/>
      <c r="AM308" s="5"/>
      <c r="AN308" s="5"/>
      <c r="AO308" s="5"/>
      <c r="AP308" s="5"/>
      <c r="AQ308" s="5"/>
      <c r="AR308" s="5"/>
      <c r="AS308" s="5"/>
      <c r="AT308" s="5"/>
      <c r="AU308" s="5"/>
      <c r="AV308" s="5"/>
      <c r="AW308" s="5"/>
      <c r="AX308" s="5"/>
      <c r="AY308" s="5"/>
      <c r="AZ308" s="5"/>
      <c r="BA308" s="5"/>
      <c r="BB308" s="5"/>
      <c r="BC308" s="5"/>
      <c r="BD308" s="5"/>
      <c r="BE308" s="5"/>
      <c r="BF308" s="5"/>
      <c r="BG308" s="5"/>
      <c r="BH308" s="5"/>
      <c r="BI308" s="5"/>
      <c r="BJ308" s="5"/>
      <c r="BK308" s="5"/>
      <c r="BL308" s="5"/>
      <c r="BM308" s="5"/>
      <c r="BN308" s="5"/>
      <c r="BO308" s="5"/>
      <c r="BP308" s="5"/>
      <c r="BQ308" s="5"/>
      <c r="BR308" s="5"/>
      <c r="BS308" s="5"/>
      <c r="BT308" s="5"/>
      <c r="BU308" s="5"/>
      <c r="BV308" s="5"/>
      <c r="BW308" s="5"/>
      <c r="BX308" s="5"/>
      <c r="BY308" s="5"/>
      <c r="BZ308" s="5"/>
      <c r="CA308" s="5"/>
    </row>
    <row r="309" spans="1:79" s="25" customFormat="1" ht="29.25" customHeight="1">
      <c r="A309" s="93"/>
      <c r="B309" s="138" t="s">
        <v>93</v>
      </c>
      <c r="C309" s="67" t="s">
        <v>43</v>
      </c>
      <c r="D309" s="18">
        <v>35.1</v>
      </c>
      <c r="E309" s="19" t="s">
        <v>22</v>
      </c>
      <c r="F309" s="19">
        <v>17697</v>
      </c>
      <c r="G309" s="78">
        <v>4.53</v>
      </c>
      <c r="H309" s="19">
        <f t="shared" si="245"/>
        <v>80167.41</v>
      </c>
      <c r="I309" s="84">
        <f t="shared" si="252"/>
        <v>187591.73939999999</v>
      </c>
      <c r="J309" s="19">
        <v>25</v>
      </c>
      <c r="K309" s="84">
        <f t="shared" si="246"/>
        <v>46897.934849999998</v>
      </c>
      <c r="L309" s="19">
        <f t="shared" si="247"/>
        <v>234489.67424999998</v>
      </c>
      <c r="M309" s="18"/>
      <c r="N309" s="18"/>
      <c r="O309" s="64">
        <v>20</v>
      </c>
      <c r="P309" s="20">
        <f t="shared" si="248"/>
        <v>3539.4</v>
      </c>
      <c r="Q309" s="18"/>
      <c r="R309" s="18"/>
      <c r="S309" s="19"/>
      <c r="T309" s="19"/>
      <c r="U309" s="19">
        <f t="shared" si="249"/>
        <v>23448.967424999995</v>
      </c>
      <c r="V309" s="19">
        <f t="shared" si="250"/>
        <v>261478.04167499999</v>
      </c>
      <c r="W309" s="29">
        <v>1</v>
      </c>
      <c r="X309" s="20">
        <f t="shared" si="251"/>
        <v>261478.04167499999</v>
      </c>
      <c r="Y309" s="5"/>
      <c r="Z309" s="5"/>
      <c r="AA309" s="5"/>
      <c r="AB309" s="5"/>
      <c r="AC309" s="5"/>
      <c r="AD309" s="5"/>
      <c r="AE309" s="5"/>
      <c r="AF309" s="5"/>
      <c r="AG309" s="5"/>
      <c r="AH309" s="5"/>
      <c r="AI309" s="5"/>
      <c r="AJ309" s="5"/>
      <c r="AK309" s="5"/>
      <c r="AL309" s="5"/>
      <c r="AM309" s="5"/>
      <c r="AN309" s="5"/>
      <c r="AO309" s="5"/>
      <c r="AP309" s="5"/>
      <c r="AQ309" s="5"/>
      <c r="AR309" s="5"/>
      <c r="AS309" s="5"/>
      <c r="AT309" s="5"/>
      <c r="AU309" s="5"/>
      <c r="AV309" s="5"/>
      <c r="AW309" s="5"/>
      <c r="AX309" s="5"/>
      <c r="AY309" s="5"/>
      <c r="AZ309" s="5"/>
      <c r="BA309" s="5"/>
      <c r="BB309" s="5"/>
      <c r="BC309" s="5"/>
      <c r="BD309" s="5"/>
      <c r="BE309" s="5"/>
      <c r="BF309" s="5"/>
      <c r="BG309" s="5"/>
      <c r="BH309" s="5"/>
      <c r="BI309" s="5"/>
      <c r="BJ309" s="5"/>
      <c r="BK309" s="5"/>
      <c r="BL309" s="5"/>
      <c r="BM309" s="5"/>
      <c r="BN309" s="5"/>
      <c r="BO309" s="5"/>
      <c r="BP309" s="5"/>
      <c r="BQ309" s="5"/>
      <c r="BR309" s="5"/>
      <c r="BS309" s="5"/>
      <c r="BT309" s="5"/>
      <c r="BU309" s="5"/>
      <c r="BV309" s="5"/>
      <c r="BW309" s="5"/>
      <c r="BX309" s="5"/>
      <c r="BY309" s="5"/>
      <c r="BZ309" s="5"/>
      <c r="CA309" s="5"/>
    </row>
    <row r="310" spans="1:79" s="25" customFormat="1" ht="29.25" customHeight="1">
      <c r="A310" s="93"/>
      <c r="B310" s="138" t="s">
        <v>93</v>
      </c>
      <c r="C310" s="67" t="s">
        <v>47</v>
      </c>
      <c r="D310" s="17">
        <v>31.04</v>
      </c>
      <c r="E310" s="19">
        <v>2</v>
      </c>
      <c r="F310" s="19">
        <v>17697</v>
      </c>
      <c r="G310" s="78">
        <v>4.29</v>
      </c>
      <c r="H310" s="19">
        <f t="shared" si="245"/>
        <v>75920.13</v>
      </c>
      <c r="I310" s="84">
        <f t="shared" si="252"/>
        <v>177653.1042</v>
      </c>
      <c r="J310" s="19">
        <v>25</v>
      </c>
      <c r="K310" s="84">
        <f t="shared" si="246"/>
        <v>44413.27605</v>
      </c>
      <c r="L310" s="19">
        <f t="shared" si="247"/>
        <v>222066.38024999999</v>
      </c>
      <c r="M310" s="59"/>
      <c r="N310" s="59"/>
      <c r="O310" s="64">
        <v>20</v>
      </c>
      <c r="P310" s="20">
        <f t="shared" si="248"/>
        <v>3539.4</v>
      </c>
      <c r="Q310" s="59"/>
      <c r="R310" s="59"/>
      <c r="S310" s="19"/>
      <c r="T310" s="19"/>
      <c r="U310" s="19">
        <f t="shared" si="249"/>
        <v>22206.638024999997</v>
      </c>
      <c r="V310" s="19">
        <f t="shared" si="250"/>
        <v>247812.41827499997</v>
      </c>
      <c r="W310" s="29">
        <v>1</v>
      </c>
      <c r="X310" s="20">
        <f t="shared" si="251"/>
        <v>247812.41827499997</v>
      </c>
      <c r="Y310" s="5"/>
      <c r="Z310" s="5"/>
      <c r="AA310" s="5"/>
      <c r="AB310" s="5"/>
      <c r="AC310" s="5"/>
      <c r="AD310" s="5"/>
      <c r="AE310" s="5"/>
      <c r="AF310" s="5"/>
      <c r="AG310" s="5"/>
      <c r="AH310" s="5"/>
      <c r="AI310" s="5"/>
      <c r="AJ310" s="5"/>
      <c r="AK310" s="5"/>
      <c r="AL310" s="5"/>
      <c r="AM310" s="5"/>
      <c r="AN310" s="5"/>
      <c r="AO310" s="5"/>
      <c r="AP310" s="5"/>
      <c r="AQ310" s="5"/>
      <c r="AR310" s="5"/>
      <c r="AS310" s="5"/>
      <c r="AT310" s="5"/>
      <c r="AU310" s="5"/>
      <c r="AV310" s="5"/>
      <c r="AW310" s="5"/>
      <c r="AX310" s="5"/>
      <c r="AY310" s="5"/>
      <c r="AZ310" s="5"/>
      <c r="BA310" s="5"/>
      <c r="BB310" s="5"/>
      <c r="BC310" s="5"/>
      <c r="BD310" s="5"/>
      <c r="BE310" s="5"/>
      <c r="BF310" s="5"/>
      <c r="BG310" s="5"/>
      <c r="BH310" s="5"/>
      <c r="BI310" s="5"/>
      <c r="BJ310" s="5"/>
      <c r="BK310" s="5"/>
      <c r="BL310" s="5"/>
      <c r="BM310" s="5"/>
      <c r="BN310" s="5"/>
      <c r="BO310" s="5"/>
      <c r="BP310" s="5"/>
      <c r="BQ310" s="5"/>
      <c r="BR310" s="5"/>
      <c r="BS310" s="5"/>
      <c r="BT310" s="5"/>
      <c r="BU310" s="5"/>
      <c r="BV310" s="5"/>
      <c r="BW310" s="5"/>
      <c r="BX310" s="5"/>
      <c r="BY310" s="5"/>
      <c r="BZ310" s="5"/>
      <c r="CA310" s="5"/>
    </row>
    <row r="311" spans="1:79" s="25" customFormat="1" ht="29.25" customHeight="1">
      <c r="A311" s="93"/>
      <c r="B311" s="30" t="s">
        <v>94</v>
      </c>
      <c r="C311" s="67" t="s">
        <v>41</v>
      </c>
      <c r="D311" s="140">
        <v>33.07</v>
      </c>
      <c r="E311" s="19" t="s">
        <v>237</v>
      </c>
      <c r="F311" s="19">
        <v>17697</v>
      </c>
      <c r="G311" s="78">
        <v>3.73</v>
      </c>
      <c r="H311" s="19">
        <f t="shared" si="245"/>
        <v>66009.81</v>
      </c>
      <c r="I311" s="84">
        <f t="shared" si="252"/>
        <v>154462.95539999998</v>
      </c>
      <c r="J311" s="19">
        <v>25</v>
      </c>
      <c r="K311" s="84">
        <f t="shared" si="246"/>
        <v>38615.738849999994</v>
      </c>
      <c r="L311" s="19">
        <f t="shared" si="247"/>
        <v>193078.69424999997</v>
      </c>
      <c r="M311" s="18"/>
      <c r="N311" s="18"/>
      <c r="O311" s="64">
        <v>190</v>
      </c>
      <c r="P311" s="20">
        <f t="shared" si="248"/>
        <v>33624.300000000003</v>
      </c>
      <c r="Q311" s="18"/>
      <c r="R311" s="18"/>
      <c r="S311" s="19"/>
      <c r="T311" s="19"/>
      <c r="U311" s="19">
        <f t="shared" si="249"/>
        <v>19307.869424999997</v>
      </c>
      <c r="V311" s="19">
        <f t="shared" si="250"/>
        <v>246010.86367499997</v>
      </c>
      <c r="W311" s="29">
        <v>0.5</v>
      </c>
      <c r="X311" s="20">
        <f t="shared" si="251"/>
        <v>123005.43183749999</v>
      </c>
      <c r="Y311" s="5"/>
      <c r="Z311" s="5"/>
      <c r="AA311" s="5"/>
      <c r="AB311" s="5"/>
      <c r="AC311" s="5"/>
      <c r="AD311" s="5"/>
      <c r="AE311" s="5"/>
      <c r="AF311" s="5"/>
      <c r="AG311" s="5"/>
      <c r="AH311" s="5"/>
      <c r="AI311" s="5"/>
      <c r="AJ311" s="5"/>
      <c r="AK311" s="5"/>
      <c r="AL311" s="5"/>
      <c r="AM311" s="5"/>
      <c r="AN311" s="5"/>
      <c r="AO311" s="5"/>
      <c r="AP311" s="5"/>
      <c r="AQ311" s="5"/>
      <c r="AR311" s="5"/>
      <c r="AS311" s="5"/>
      <c r="AT311" s="5"/>
      <c r="AU311" s="5"/>
      <c r="AV311" s="5"/>
      <c r="AW311" s="5"/>
      <c r="AX311" s="5"/>
      <c r="AY311" s="5"/>
      <c r="AZ311" s="5"/>
      <c r="BA311" s="5"/>
      <c r="BB311" s="5"/>
      <c r="BC311" s="5"/>
      <c r="BD311" s="5"/>
      <c r="BE311" s="5"/>
      <c r="BF311" s="5"/>
      <c r="BG311" s="5"/>
      <c r="BH311" s="5"/>
      <c r="BI311" s="5"/>
      <c r="BJ311" s="5"/>
      <c r="BK311" s="5"/>
      <c r="BL311" s="5"/>
      <c r="BM311" s="5"/>
      <c r="BN311" s="5"/>
      <c r="BO311" s="5"/>
      <c r="BP311" s="5"/>
      <c r="BQ311" s="5"/>
      <c r="BR311" s="5"/>
      <c r="BS311" s="5"/>
      <c r="BT311" s="5"/>
      <c r="BU311" s="5"/>
      <c r="BV311" s="5"/>
      <c r="BW311" s="5"/>
      <c r="BX311" s="5"/>
      <c r="BY311" s="5"/>
      <c r="BZ311" s="5"/>
      <c r="CA311" s="5"/>
    </row>
    <row r="312" spans="1:79" s="25" customFormat="1" ht="29.25" customHeight="1">
      <c r="A312" s="93"/>
      <c r="B312" s="30" t="s">
        <v>95</v>
      </c>
      <c r="C312" s="67" t="s">
        <v>41</v>
      </c>
      <c r="D312" s="140">
        <v>33.07</v>
      </c>
      <c r="E312" s="19" t="s">
        <v>237</v>
      </c>
      <c r="F312" s="19">
        <v>17697</v>
      </c>
      <c r="G312" s="78">
        <v>3.73</v>
      </c>
      <c r="H312" s="19">
        <f t="shared" si="245"/>
        <v>66009.81</v>
      </c>
      <c r="I312" s="84">
        <f t="shared" si="252"/>
        <v>154462.95539999998</v>
      </c>
      <c r="J312" s="19">
        <v>25</v>
      </c>
      <c r="K312" s="84">
        <f t="shared" si="246"/>
        <v>38615.738849999994</v>
      </c>
      <c r="L312" s="19">
        <f t="shared" si="247"/>
        <v>193078.69424999997</v>
      </c>
      <c r="M312" s="18"/>
      <c r="N312" s="18"/>
      <c r="O312" s="64">
        <v>20</v>
      </c>
      <c r="P312" s="20">
        <f t="shared" si="248"/>
        <v>3539.4</v>
      </c>
      <c r="Q312" s="18"/>
      <c r="R312" s="18"/>
      <c r="S312" s="19"/>
      <c r="T312" s="19"/>
      <c r="U312" s="19">
        <f t="shared" si="249"/>
        <v>19307.869424999997</v>
      </c>
      <c r="V312" s="19">
        <f t="shared" si="250"/>
        <v>215925.96367499995</v>
      </c>
      <c r="W312" s="29">
        <v>0.5</v>
      </c>
      <c r="X312" s="20">
        <f t="shared" si="251"/>
        <v>107962.98183749997</v>
      </c>
      <c r="Y312" s="5"/>
      <c r="Z312" s="5"/>
      <c r="AA312" s="5"/>
      <c r="AB312" s="5"/>
      <c r="AC312" s="5"/>
      <c r="AD312" s="5"/>
      <c r="AE312" s="5"/>
      <c r="AF312" s="5"/>
      <c r="AG312" s="5"/>
      <c r="AH312" s="5"/>
      <c r="AI312" s="5"/>
      <c r="AJ312" s="5"/>
      <c r="AK312" s="5"/>
      <c r="AL312" s="5"/>
      <c r="AM312" s="5"/>
      <c r="AN312" s="5"/>
      <c r="AO312" s="5"/>
      <c r="AP312" s="5"/>
      <c r="AQ312" s="5"/>
      <c r="AR312" s="5"/>
      <c r="AS312" s="5"/>
      <c r="AT312" s="5"/>
      <c r="AU312" s="5"/>
      <c r="AV312" s="5"/>
      <c r="AW312" s="5"/>
      <c r="AX312" s="5"/>
      <c r="AY312" s="5"/>
      <c r="AZ312" s="5"/>
      <c r="BA312" s="5"/>
      <c r="BB312" s="5"/>
      <c r="BC312" s="5"/>
      <c r="BD312" s="5"/>
      <c r="BE312" s="5"/>
      <c r="BF312" s="5"/>
      <c r="BG312" s="5"/>
      <c r="BH312" s="5"/>
      <c r="BI312" s="5"/>
      <c r="BJ312" s="5"/>
      <c r="BK312" s="5"/>
      <c r="BL312" s="5"/>
      <c r="BM312" s="5"/>
      <c r="BN312" s="5"/>
      <c r="BO312" s="5"/>
      <c r="BP312" s="5"/>
      <c r="BQ312" s="5"/>
      <c r="BR312" s="5"/>
      <c r="BS312" s="5"/>
      <c r="BT312" s="5"/>
      <c r="BU312" s="5"/>
      <c r="BV312" s="5"/>
      <c r="BW312" s="5"/>
      <c r="BX312" s="5"/>
      <c r="BY312" s="5"/>
      <c r="BZ312" s="5"/>
      <c r="CA312" s="5"/>
    </row>
    <row r="313" spans="1:79" s="25" customFormat="1" ht="29.25" customHeight="1">
      <c r="A313" s="93"/>
      <c r="B313" s="66" t="s">
        <v>93</v>
      </c>
      <c r="C313" s="67" t="s">
        <v>41</v>
      </c>
      <c r="D313" s="66">
        <v>0.05</v>
      </c>
      <c r="E313" s="83" t="s">
        <v>237</v>
      </c>
      <c r="F313" s="66">
        <v>17697</v>
      </c>
      <c r="G313" s="85">
        <v>3.32</v>
      </c>
      <c r="H313" s="84">
        <f t="shared" si="245"/>
        <v>58754.039999999994</v>
      </c>
      <c r="I313" s="84">
        <f t="shared" si="252"/>
        <v>137484.45359999998</v>
      </c>
      <c r="J313" s="66">
        <v>25</v>
      </c>
      <c r="K313" s="84">
        <f t="shared" si="246"/>
        <v>34371.113399999995</v>
      </c>
      <c r="L313" s="19">
        <f t="shared" si="247"/>
        <v>171855.56699999998</v>
      </c>
      <c r="M313" s="66"/>
      <c r="N313" s="86"/>
      <c r="O313" s="66">
        <v>20</v>
      </c>
      <c r="P313" s="86">
        <f t="shared" si="248"/>
        <v>3539.4</v>
      </c>
      <c r="Q313" s="66"/>
      <c r="R313" s="84"/>
      <c r="S313" s="66"/>
      <c r="T313" s="84"/>
      <c r="U313" s="19">
        <f t="shared" si="249"/>
        <v>17185.556700000001</v>
      </c>
      <c r="V313" s="19">
        <f t="shared" si="250"/>
        <v>192580.52369999996</v>
      </c>
      <c r="W313" s="87">
        <v>1</v>
      </c>
      <c r="X313" s="84">
        <f t="shared" si="251"/>
        <v>192580.52369999996</v>
      </c>
      <c r="Y313" s="5"/>
      <c r="Z313" s="5"/>
      <c r="AA313" s="5"/>
      <c r="AB313" s="5"/>
      <c r="AC313" s="5"/>
      <c r="AD313" s="5"/>
      <c r="AE313" s="5"/>
      <c r="AF313" s="5"/>
      <c r="AG313" s="5"/>
      <c r="AH313" s="5"/>
      <c r="AI313" s="5"/>
      <c r="AJ313" s="5"/>
      <c r="AK313" s="5"/>
      <c r="AL313" s="5"/>
      <c r="AM313" s="5"/>
      <c r="AN313" s="5"/>
      <c r="AO313" s="5"/>
      <c r="AP313" s="5"/>
      <c r="AQ313" s="5"/>
      <c r="AR313" s="5"/>
      <c r="AS313" s="5"/>
      <c r="AT313" s="5"/>
      <c r="AU313" s="5"/>
      <c r="AV313" s="5"/>
      <c r="AW313" s="5"/>
      <c r="AX313" s="5"/>
      <c r="AY313" s="5"/>
      <c r="AZ313" s="5"/>
      <c r="BA313" s="5"/>
      <c r="BB313" s="5"/>
      <c r="BC313" s="5"/>
      <c r="BD313" s="5"/>
      <c r="BE313" s="5"/>
      <c r="BF313" s="5"/>
      <c r="BG313" s="5"/>
      <c r="BH313" s="5"/>
      <c r="BI313" s="5"/>
      <c r="BJ313" s="5"/>
      <c r="BK313" s="5"/>
      <c r="BL313" s="5"/>
      <c r="BM313" s="5"/>
      <c r="BN313" s="5"/>
      <c r="BO313" s="5"/>
      <c r="BP313" s="5"/>
      <c r="BQ313" s="5"/>
      <c r="BR313" s="5"/>
      <c r="BS313" s="5"/>
      <c r="BT313" s="5"/>
      <c r="BU313" s="5"/>
      <c r="BV313" s="5"/>
      <c r="BW313" s="5"/>
      <c r="BX313" s="5"/>
      <c r="BY313" s="5"/>
      <c r="BZ313" s="5"/>
      <c r="CA313" s="5"/>
    </row>
    <row r="314" spans="1:79" s="25" customFormat="1" ht="29.25" customHeight="1">
      <c r="A314" s="93"/>
      <c r="B314" s="66" t="s">
        <v>319</v>
      </c>
      <c r="C314" s="67" t="s">
        <v>43</v>
      </c>
      <c r="D314" s="66">
        <v>27.07</v>
      </c>
      <c r="E314" s="83" t="s">
        <v>22</v>
      </c>
      <c r="F314" s="66">
        <v>17697</v>
      </c>
      <c r="G314" s="66">
        <v>4.53</v>
      </c>
      <c r="H314" s="84">
        <f t="shared" si="245"/>
        <v>80167.41</v>
      </c>
      <c r="I314" s="84">
        <f t="shared" si="252"/>
        <v>187591.73939999999</v>
      </c>
      <c r="J314" s="66">
        <v>25</v>
      </c>
      <c r="K314" s="84">
        <f t="shared" si="246"/>
        <v>46897.934849999998</v>
      </c>
      <c r="L314" s="19">
        <f t="shared" si="247"/>
        <v>234489.67424999998</v>
      </c>
      <c r="M314" s="66"/>
      <c r="N314" s="86"/>
      <c r="O314" s="66">
        <v>100</v>
      </c>
      <c r="P314" s="86">
        <f t="shared" si="248"/>
        <v>17697</v>
      </c>
      <c r="Q314" s="66"/>
      <c r="R314" s="84"/>
      <c r="S314" s="66"/>
      <c r="T314" s="84"/>
      <c r="U314" s="19">
        <f t="shared" si="249"/>
        <v>23448.967424999995</v>
      </c>
      <c r="V314" s="19">
        <f t="shared" si="250"/>
        <v>275635.64167499996</v>
      </c>
      <c r="W314" s="87">
        <v>1</v>
      </c>
      <c r="X314" s="84">
        <f t="shared" si="251"/>
        <v>275635.64167499996</v>
      </c>
      <c r="Y314" s="5"/>
      <c r="Z314" s="5"/>
      <c r="AA314" s="5"/>
      <c r="AB314" s="5"/>
      <c r="AC314" s="5"/>
      <c r="AD314" s="5"/>
      <c r="AE314" s="5"/>
      <c r="AF314" s="5"/>
      <c r="AG314" s="5"/>
      <c r="AH314" s="5"/>
      <c r="AI314" s="5"/>
      <c r="AJ314" s="5"/>
      <c r="AK314" s="5"/>
      <c r="AL314" s="5"/>
      <c r="AM314" s="5"/>
      <c r="AN314" s="5"/>
      <c r="AO314" s="5"/>
      <c r="AP314" s="5"/>
      <c r="AQ314" s="5"/>
      <c r="AR314" s="5"/>
      <c r="AS314" s="5"/>
      <c r="AT314" s="5"/>
      <c r="AU314" s="5"/>
      <c r="AV314" s="5"/>
      <c r="AW314" s="5"/>
      <c r="AX314" s="5"/>
      <c r="AY314" s="5"/>
      <c r="AZ314" s="5"/>
      <c r="BA314" s="5"/>
      <c r="BB314" s="5"/>
      <c r="BC314" s="5"/>
      <c r="BD314" s="5"/>
      <c r="BE314" s="5"/>
      <c r="BF314" s="5"/>
      <c r="BG314" s="5"/>
      <c r="BH314" s="5"/>
      <c r="BI314" s="5"/>
      <c r="BJ314" s="5"/>
      <c r="BK314" s="5"/>
      <c r="BL314" s="5"/>
      <c r="BM314" s="5"/>
      <c r="BN314" s="5"/>
      <c r="BO314" s="5"/>
      <c r="BP314" s="5"/>
      <c r="BQ314" s="5"/>
      <c r="BR314" s="5"/>
      <c r="BS314" s="5"/>
      <c r="BT314" s="5"/>
      <c r="BU314" s="5"/>
      <c r="BV314" s="5"/>
      <c r="BW314" s="5"/>
      <c r="BX314" s="5"/>
      <c r="BY314" s="5"/>
      <c r="BZ314" s="5"/>
      <c r="CA314" s="5"/>
    </row>
    <row r="315" spans="1:79" s="25" customFormat="1" ht="29.25" customHeight="1">
      <c r="A315" s="93"/>
      <c r="B315" s="66" t="s">
        <v>319</v>
      </c>
      <c r="C315" s="67" t="s">
        <v>43</v>
      </c>
      <c r="D315" s="66">
        <v>38.049999999999997</v>
      </c>
      <c r="E315" s="19" t="s">
        <v>22</v>
      </c>
      <c r="F315" s="66">
        <v>17697</v>
      </c>
      <c r="G315" s="66">
        <v>4.53</v>
      </c>
      <c r="H315" s="84">
        <f t="shared" si="245"/>
        <v>80167.41</v>
      </c>
      <c r="I315" s="84">
        <f t="shared" si="252"/>
        <v>187591.73939999999</v>
      </c>
      <c r="J315" s="66">
        <v>25</v>
      </c>
      <c r="K315" s="84">
        <f t="shared" si="246"/>
        <v>46897.934849999998</v>
      </c>
      <c r="L315" s="19">
        <f t="shared" si="247"/>
        <v>234489.67424999998</v>
      </c>
      <c r="M315" s="66"/>
      <c r="N315" s="86"/>
      <c r="O315" s="66">
        <v>100</v>
      </c>
      <c r="P315" s="86">
        <f t="shared" si="248"/>
        <v>17697</v>
      </c>
      <c r="Q315" s="66"/>
      <c r="R315" s="84"/>
      <c r="S315" s="66"/>
      <c r="T315" s="84"/>
      <c r="U315" s="19">
        <f t="shared" si="249"/>
        <v>23448.967424999995</v>
      </c>
      <c r="V315" s="19">
        <f t="shared" si="250"/>
        <v>275635.64167499996</v>
      </c>
      <c r="W315" s="87">
        <v>1</v>
      </c>
      <c r="X315" s="84">
        <f t="shared" si="251"/>
        <v>275635.64167499996</v>
      </c>
      <c r="Y315" s="5"/>
      <c r="Z315" s="5"/>
      <c r="AA315" s="5"/>
      <c r="AB315" s="5"/>
      <c r="AC315" s="5"/>
      <c r="AD315" s="5"/>
      <c r="AE315" s="5"/>
      <c r="AF315" s="5"/>
      <c r="AG315" s="5"/>
      <c r="AH315" s="5"/>
      <c r="AI315" s="5"/>
      <c r="AJ315" s="5"/>
      <c r="AK315" s="5"/>
      <c r="AL315" s="5"/>
      <c r="AM315" s="5"/>
      <c r="AN315" s="5"/>
      <c r="AO315" s="5"/>
      <c r="AP315" s="5"/>
      <c r="AQ315" s="5"/>
      <c r="AR315" s="5"/>
      <c r="AS315" s="5"/>
      <c r="AT315" s="5"/>
      <c r="AU315" s="5"/>
      <c r="AV315" s="5"/>
      <c r="AW315" s="5"/>
      <c r="AX315" s="5"/>
      <c r="AY315" s="5"/>
      <c r="AZ315" s="5"/>
      <c r="BA315" s="5"/>
      <c r="BB315" s="5"/>
      <c r="BC315" s="5"/>
      <c r="BD315" s="5"/>
      <c r="BE315" s="5"/>
      <c r="BF315" s="5"/>
      <c r="BG315" s="5"/>
      <c r="BH315" s="5"/>
      <c r="BI315" s="5"/>
      <c r="BJ315" s="5"/>
      <c r="BK315" s="5"/>
      <c r="BL315" s="5"/>
      <c r="BM315" s="5"/>
      <c r="BN315" s="5"/>
      <c r="BO315" s="5"/>
      <c r="BP315" s="5"/>
      <c r="BQ315" s="5"/>
      <c r="BR315" s="5"/>
      <c r="BS315" s="5"/>
      <c r="BT315" s="5"/>
      <c r="BU315" s="5"/>
      <c r="BV315" s="5"/>
      <c r="BW315" s="5"/>
      <c r="BX315" s="5"/>
      <c r="BY315" s="5"/>
      <c r="BZ315" s="5"/>
      <c r="CA315" s="5"/>
    </row>
    <row r="316" spans="1:79" s="25" customFormat="1" ht="36">
      <c r="A316" s="93"/>
      <c r="B316" s="179" t="s">
        <v>320</v>
      </c>
      <c r="C316" s="67" t="s">
        <v>41</v>
      </c>
      <c r="D316" s="66">
        <v>4.09</v>
      </c>
      <c r="E316" s="83" t="s">
        <v>237</v>
      </c>
      <c r="F316" s="66">
        <v>17697</v>
      </c>
      <c r="G316" s="66">
        <v>3.45</v>
      </c>
      <c r="H316" s="84">
        <f t="shared" si="245"/>
        <v>61054.65</v>
      </c>
      <c r="I316" s="84">
        <f t="shared" si="252"/>
        <v>142867.88099999999</v>
      </c>
      <c r="J316" s="66">
        <v>25</v>
      </c>
      <c r="K316" s="84">
        <f t="shared" si="246"/>
        <v>35716.970249999998</v>
      </c>
      <c r="L316" s="19">
        <f t="shared" si="247"/>
        <v>178584.85125000001</v>
      </c>
      <c r="M316" s="66"/>
      <c r="N316" s="86"/>
      <c r="O316" s="66">
        <v>100</v>
      </c>
      <c r="P316" s="86">
        <f t="shared" si="248"/>
        <v>17697</v>
      </c>
      <c r="Q316" s="66"/>
      <c r="R316" s="84"/>
      <c r="S316" s="66"/>
      <c r="T316" s="84"/>
      <c r="U316" s="19">
        <f t="shared" si="249"/>
        <v>17858.485125000003</v>
      </c>
      <c r="V316" s="19">
        <f t="shared" si="250"/>
        <v>214140.33637500001</v>
      </c>
      <c r="W316" s="87">
        <v>1</v>
      </c>
      <c r="X316" s="84">
        <f t="shared" si="251"/>
        <v>214140.33637500001</v>
      </c>
      <c r="Y316" s="5"/>
      <c r="Z316" s="5"/>
      <c r="AA316" s="5"/>
      <c r="AB316" s="5"/>
      <c r="AC316" s="5"/>
      <c r="AD316" s="5"/>
      <c r="AE316" s="5"/>
      <c r="AF316" s="5"/>
      <c r="AG316" s="5"/>
      <c r="AH316" s="5"/>
      <c r="AI316" s="5"/>
      <c r="AJ316" s="5"/>
      <c r="AK316" s="5"/>
      <c r="AL316" s="5"/>
      <c r="AM316" s="5"/>
      <c r="AN316" s="5"/>
      <c r="AO316" s="5"/>
      <c r="AP316" s="5"/>
      <c r="AQ316" s="5"/>
      <c r="AR316" s="5"/>
      <c r="AS316" s="5"/>
      <c r="AT316" s="5"/>
      <c r="AU316" s="5"/>
      <c r="AV316" s="5"/>
      <c r="AW316" s="5"/>
      <c r="AX316" s="5"/>
      <c r="AY316" s="5"/>
      <c r="AZ316" s="5"/>
      <c r="BA316" s="5"/>
      <c r="BB316" s="5"/>
      <c r="BC316" s="5"/>
      <c r="BD316" s="5"/>
      <c r="BE316" s="5"/>
      <c r="BF316" s="5"/>
      <c r="BG316" s="5"/>
      <c r="BH316" s="5"/>
      <c r="BI316" s="5"/>
      <c r="BJ316" s="5"/>
      <c r="BK316" s="5"/>
      <c r="BL316" s="5"/>
      <c r="BM316" s="5"/>
      <c r="BN316" s="5"/>
      <c r="BO316" s="5"/>
      <c r="BP316" s="5"/>
      <c r="BQ316" s="5"/>
      <c r="BR316" s="5"/>
      <c r="BS316" s="5"/>
      <c r="BT316" s="5"/>
      <c r="BU316" s="5"/>
      <c r="BV316" s="5"/>
      <c r="BW316" s="5"/>
      <c r="BX316" s="5"/>
      <c r="BY316" s="5"/>
      <c r="BZ316" s="5"/>
      <c r="CA316" s="5"/>
    </row>
    <row r="317" spans="1:79" s="25" customFormat="1" ht="27" customHeight="1">
      <c r="A317" s="93"/>
      <c r="B317" s="115" t="s">
        <v>321</v>
      </c>
      <c r="C317" s="128" t="s">
        <v>41</v>
      </c>
      <c r="D317" s="141">
        <v>10.130000000000001</v>
      </c>
      <c r="E317" s="83" t="s">
        <v>237</v>
      </c>
      <c r="F317" s="66">
        <v>17697</v>
      </c>
      <c r="G317" s="66">
        <v>3.57</v>
      </c>
      <c r="H317" s="84">
        <f t="shared" si="245"/>
        <v>63178.289999999994</v>
      </c>
      <c r="I317" s="84">
        <f t="shared" si="252"/>
        <v>147837.19859999997</v>
      </c>
      <c r="J317" s="66">
        <v>25</v>
      </c>
      <c r="K317" s="84">
        <f t="shared" si="246"/>
        <v>36959.299649999994</v>
      </c>
      <c r="L317" s="19">
        <f t="shared" si="247"/>
        <v>184796.49824999998</v>
      </c>
      <c r="M317" s="66"/>
      <c r="N317" s="86"/>
      <c r="O317" s="66">
        <v>60</v>
      </c>
      <c r="P317" s="86">
        <f t="shared" si="248"/>
        <v>10618.2</v>
      </c>
      <c r="Q317" s="66"/>
      <c r="R317" s="84"/>
      <c r="S317" s="66"/>
      <c r="T317" s="84"/>
      <c r="U317" s="19">
        <f t="shared" si="249"/>
        <v>18479.649824999997</v>
      </c>
      <c r="V317" s="19">
        <f t="shared" si="250"/>
        <v>213894.34807499999</v>
      </c>
      <c r="W317" s="87">
        <v>1</v>
      </c>
      <c r="X317" s="84">
        <f t="shared" si="251"/>
        <v>213894.34807499999</v>
      </c>
      <c r="Y317" s="5"/>
      <c r="Z317" s="5"/>
      <c r="AA317" s="5"/>
      <c r="AB317" s="5"/>
      <c r="AC317" s="5"/>
      <c r="AD317" s="5"/>
      <c r="AE317" s="5"/>
      <c r="AF317" s="5"/>
      <c r="AG317" s="5"/>
      <c r="AH317" s="5"/>
      <c r="AI317" s="5"/>
      <c r="AJ317" s="5"/>
      <c r="AK317" s="5"/>
      <c r="AL317" s="5"/>
      <c r="AM317" s="5"/>
      <c r="AN317" s="5"/>
      <c r="AO317" s="5"/>
      <c r="AP317" s="5"/>
      <c r="AQ317" s="5"/>
      <c r="AR317" s="5"/>
      <c r="AS317" s="5"/>
      <c r="AT317" s="5"/>
      <c r="AU317" s="5"/>
      <c r="AV317" s="5"/>
      <c r="AW317" s="5"/>
      <c r="AX317" s="5"/>
      <c r="AY317" s="5"/>
      <c r="AZ317" s="5"/>
      <c r="BA317" s="5"/>
      <c r="BB317" s="5"/>
      <c r="BC317" s="5"/>
      <c r="BD317" s="5"/>
      <c r="BE317" s="5"/>
      <c r="BF317" s="5"/>
      <c r="BG317" s="5"/>
      <c r="BH317" s="5"/>
      <c r="BI317" s="5"/>
      <c r="BJ317" s="5"/>
      <c r="BK317" s="5"/>
      <c r="BL317" s="5"/>
      <c r="BM317" s="5"/>
      <c r="BN317" s="5"/>
      <c r="BO317" s="5"/>
      <c r="BP317" s="5"/>
      <c r="BQ317" s="5"/>
      <c r="BR317" s="5"/>
      <c r="BS317" s="5"/>
      <c r="BT317" s="5"/>
      <c r="BU317" s="5"/>
      <c r="BV317" s="5"/>
      <c r="BW317" s="5"/>
      <c r="BX317" s="5"/>
      <c r="BY317" s="5"/>
      <c r="BZ317" s="5"/>
      <c r="CA317" s="5"/>
    </row>
    <row r="318" spans="1:79" s="25" customFormat="1" ht="18">
      <c r="A318" s="93"/>
      <c r="B318" s="150"/>
      <c r="C318" s="128"/>
      <c r="D318" s="141"/>
      <c r="E318" s="83"/>
      <c r="F318" s="66"/>
      <c r="G318" s="66"/>
      <c r="H318" s="84"/>
      <c r="I318" s="84"/>
      <c r="J318" s="66"/>
      <c r="K318" s="84"/>
      <c r="L318" s="84"/>
      <c r="M318" s="66"/>
      <c r="N318" s="86"/>
      <c r="O318" s="66"/>
      <c r="P318" s="86"/>
      <c r="Q318" s="66"/>
      <c r="R318" s="84"/>
      <c r="S318" s="66"/>
      <c r="T318" s="84"/>
      <c r="U318" s="19"/>
      <c r="V318" s="19"/>
      <c r="W318" s="116">
        <f>SUM(W307:W317)</f>
        <v>10</v>
      </c>
      <c r="X318" s="116">
        <f t="shared" ref="X318" si="253">SUM(X307:X317)</f>
        <v>2349121.9012499996</v>
      </c>
      <c r="Y318" s="5"/>
      <c r="Z318" s="5"/>
      <c r="AA318" s="5"/>
      <c r="AB318" s="5"/>
      <c r="AC318" s="5"/>
      <c r="AD318" s="5"/>
      <c r="AE318" s="5"/>
      <c r="AF318" s="5"/>
      <c r="AG318" s="5"/>
      <c r="AH318" s="5"/>
      <c r="AI318" s="5"/>
      <c r="AJ318" s="5"/>
      <c r="AK318" s="5"/>
      <c r="AL318" s="5"/>
      <c r="AM318" s="5"/>
      <c r="AN318" s="5"/>
      <c r="AO318" s="5"/>
      <c r="AP318" s="5"/>
      <c r="AQ318" s="5"/>
      <c r="AR318" s="5"/>
      <c r="AS318" s="5"/>
      <c r="AT318" s="5"/>
      <c r="AU318" s="5"/>
      <c r="AV318" s="5"/>
      <c r="AW318" s="5"/>
      <c r="AX318" s="5"/>
      <c r="AY318" s="5"/>
      <c r="AZ318" s="5"/>
      <c r="BA318" s="5"/>
      <c r="BB318" s="5"/>
      <c r="BC318" s="5"/>
      <c r="BD318" s="5"/>
      <c r="BE318" s="5"/>
      <c r="BF318" s="5"/>
      <c r="BG318" s="5"/>
      <c r="BH318" s="5"/>
      <c r="BI318" s="5"/>
      <c r="BJ318" s="5"/>
      <c r="BK318" s="5"/>
      <c r="BL318" s="5"/>
      <c r="BM318" s="5"/>
      <c r="BN318" s="5"/>
      <c r="BO318" s="5"/>
      <c r="BP318" s="5"/>
      <c r="BQ318" s="5"/>
      <c r="BR318" s="5"/>
      <c r="BS318" s="5"/>
      <c r="BT318" s="5"/>
      <c r="BU318" s="5"/>
      <c r="BV318" s="5"/>
      <c r="BW318" s="5"/>
      <c r="BX318" s="5"/>
      <c r="BY318" s="5"/>
      <c r="BZ318" s="5"/>
      <c r="CA318" s="5"/>
    </row>
    <row r="319" spans="1:79" s="25" customFormat="1" ht="18">
      <c r="A319" s="93"/>
      <c r="B319" s="213" t="s">
        <v>174</v>
      </c>
      <c r="C319" s="67"/>
      <c r="D319" s="66"/>
      <c r="E319" s="83"/>
      <c r="F319" s="66"/>
      <c r="G319" s="85"/>
      <c r="H319" s="84"/>
      <c r="I319" s="84"/>
      <c r="J319" s="66"/>
      <c r="K319" s="84"/>
      <c r="L319" s="84"/>
      <c r="M319" s="66"/>
      <c r="N319" s="86"/>
      <c r="O319" s="66"/>
      <c r="P319" s="86"/>
      <c r="Q319" s="66"/>
      <c r="R319" s="84"/>
      <c r="S319" s="66"/>
      <c r="T319" s="84"/>
      <c r="U319" s="19"/>
      <c r="V319" s="19"/>
      <c r="W319" s="87"/>
      <c r="X319" s="84"/>
      <c r="Y319" s="5"/>
      <c r="Z319" s="5"/>
      <c r="AA319" s="5"/>
      <c r="AB319" s="5"/>
      <c r="AC319" s="5"/>
      <c r="AD319" s="5"/>
      <c r="AE319" s="5"/>
      <c r="AF319" s="5"/>
      <c r="AG319" s="5"/>
      <c r="AH319" s="5"/>
      <c r="AI319" s="5"/>
      <c r="AJ319" s="5"/>
      <c r="AK319" s="5"/>
      <c r="AL319" s="5"/>
      <c r="AM319" s="5"/>
      <c r="AN319" s="5"/>
      <c r="AO319" s="5"/>
      <c r="AP319" s="5"/>
      <c r="AQ319" s="5"/>
      <c r="AR319" s="5"/>
      <c r="AS319" s="5"/>
      <c r="AT319" s="5"/>
      <c r="AU319" s="5"/>
      <c r="AV319" s="5"/>
      <c r="AW319" s="5"/>
      <c r="AX319" s="5"/>
      <c r="AY319" s="5"/>
      <c r="AZ319" s="5"/>
      <c r="BA319" s="5"/>
      <c r="BB319" s="5"/>
      <c r="BC319" s="5"/>
      <c r="BD319" s="5"/>
      <c r="BE319" s="5"/>
      <c r="BF319" s="5"/>
      <c r="BG319" s="5"/>
      <c r="BH319" s="5"/>
      <c r="BI319" s="5"/>
      <c r="BJ319" s="5"/>
      <c r="BK319" s="5"/>
      <c r="BL319" s="5"/>
      <c r="BM319" s="5"/>
      <c r="BN319" s="5"/>
      <c r="BO319" s="5"/>
      <c r="BP319" s="5"/>
      <c r="BQ319" s="5"/>
      <c r="BR319" s="5"/>
      <c r="BS319" s="5"/>
      <c r="BT319" s="5"/>
      <c r="BU319" s="5"/>
      <c r="BV319" s="5"/>
      <c r="BW319" s="5"/>
      <c r="BX319" s="5"/>
      <c r="BY319" s="5"/>
      <c r="BZ319" s="5"/>
      <c r="CA319" s="5"/>
    </row>
    <row r="320" spans="1:79" ht="18">
      <c r="A320" s="93"/>
      <c r="B320" s="66" t="s">
        <v>109</v>
      </c>
      <c r="C320" s="128">
        <v>4</v>
      </c>
      <c r="D320" s="66"/>
      <c r="E320" s="83"/>
      <c r="F320" s="66">
        <v>17697</v>
      </c>
      <c r="G320" s="85">
        <v>2.89</v>
      </c>
      <c r="H320" s="84">
        <f>F320*G320</f>
        <v>51144.33</v>
      </c>
      <c r="I320" s="19">
        <f>H320*1.45</f>
        <v>74159.2785</v>
      </c>
      <c r="J320" s="66"/>
      <c r="K320" s="66"/>
      <c r="L320" s="66"/>
      <c r="M320" s="66"/>
      <c r="N320" s="66"/>
      <c r="O320" s="66">
        <v>20</v>
      </c>
      <c r="P320" s="86">
        <f>O320*F320/100</f>
        <v>3539.4</v>
      </c>
      <c r="Q320" s="66"/>
      <c r="R320" s="66"/>
      <c r="S320" s="66"/>
      <c r="T320" s="66"/>
      <c r="U320" s="19">
        <f>I320*10%</f>
        <v>7415.92785</v>
      </c>
      <c r="V320" s="19">
        <f t="shared" si="250"/>
        <v>85114.606349999987</v>
      </c>
      <c r="W320" s="87">
        <v>0.5</v>
      </c>
      <c r="X320" s="84">
        <f>V320*W320</f>
        <v>42557.303174999994</v>
      </c>
    </row>
    <row r="321" spans="1:79" ht="36">
      <c r="A321" s="93"/>
      <c r="B321" s="179" t="s">
        <v>323</v>
      </c>
      <c r="C321" s="128">
        <v>4</v>
      </c>
      <c r="D321" s="66"/>
      <c r="E321" s="83"/>
      <c r="F321" s="66">
        <v>17697</v>
      </c>
      <c r="G321" s="85">
        <v>2.89</v>
      </c>
      <c r="H321" s="84">
        <f>F321*G321</f>
        <v>51144.33</v>
      </c>
      <c r="I321" s="19">
        <f>H321*1.45</f>
        <v>74159.2785</v>
      </c>
      <c r="J321" s="66"/>
      <c r="K321" s="66"/>
      <c r="L321" s="66"/>
      <c r="M321" s="66"/>
      <c r="N321" s="66"/>
      <c r="O321" s="66"/>
      <c r="P321" s="86"/>
      <c r="Q321" s="66"/>
      <c r="R321" s="66"/>
      <c r="S321" s="66"/>
      <c r="T321" s="66"/>
      <c r="U321" s="19">
        <f>I321*10%</f>
        <v>7415.92785</v>
      </c>
      <c r="V321" s="19">
        <f t="shared" si="250"/>
        <v>81575.206349999993</v>
      </c>
      <c r="W321" s="87">
        <v>0.5</v>
      </c>
      <c r="X321" s="84">
        <f>V321*W321</f>
        <v>40787.603174999997</v>
      </c>
    </row>
    <row r="322" spans="1:79" ht="18">
      <c r="A322" s="93"/>
      <c r="B322" s="150"/>
      <c r="C322" s="128"/>
      <c r="D322" s="66"/>
      <c r="E322" s="83"/>
      <c r="F322" s="66"/>
      <c r="G322" s="85"/>
      <c r="H322" s="84"/>
      <c r="I322" s="19"/>
      <c r="J322" s="66"/>
      <c r="K322" s="66"/>
      <c r="L322" s="66"/>
      <c r="M322" s="66"/>
      <c r="N322" s="66"/>
      <c r="O322" s="66"/>
      <c r="P322" s="86"/>
      <c r="Q322" s="66"/>
      <c r="R322" s="66"/>
      <c r="S322" s="66"/>
      <c r="T322" s="66"/>
      <c r="U322" s="19"/>
      <c r="V322" s="19"/>
      <c r="W322" s="116">
        <f>SUM(W320:W321)</f>
        <v>1</v>
      </c>
      <c r="X322" s="116">
        <f t="shared" ref="X322" si="254">SUM(X320:X321)</f>
        <v>83344.90634999999</v>
      </c>
    </row>
    <row r="323" spans="1:79" s="25" customFormat="1" ht="18">
      <c r="A323" s="93"/>
      <c r="B323" s="223" t="s">
        <v>119</v>
      </c>
      <c r="C323" s="67"/>
      <c r="D323" s="66"/>
      <c r="E323" s="83"/>
      <c r="F323" s="66"/>
      <c r="G323" s="85"/>
      <c r="H323" s="84"/>
      <c r="I323" s="84"/>
      <c r="J323" s="66"/>
      <c r="K323" s="84"/>
      <c r="L323" s="84"/>
      <c r="M323" s="66"/>
      <c r="N323" s="86"/>
      <c r="O323" s="66"/>
      <c r="P323" s="86"/>
      <c r="Q323" s="66"/>
      <c r="R323" s="84"/>
      <c r="S323" s="66"/>
      <c r="T323" s="84"/>
      <c r="U323" s="19"/>
      <c r="V323" s="19"/>
      <c r="W323" s="87"/>
      <c r="X323" s="84"/>
      <c r="Y323" s="5"/>
      <c r="Z323" s="5"/>
      <c r="AA323" s="5"/>
      <c r="AB323" s="5"/>
      <c r="AC323" s="5"/>
      <c r="AD323" s="5"/>
      <c r="AE323" s="5"/>
      <c r="AF323" s="5"/>
      <c r="AG323" s="5"/>
      <c r="AH323" s="5"/>
      <c r="AI323" s="5"/>
      <c r="AJ323" s="5"/>
      <c r="AK323" s="5"/>
      <c r="AL323" s="5"/>
      <c r="AM323" s="5"/>
      <c r="AN323" s="5"/>
      <c r="AO323" s="5"/>
      <c r="AP323" s="5"/>
      <c r="AQ323" s="5"/>
      <c r="AR323" s="5"/>
      <c r="AS323" s="5"/>
      <c r="AT323" s="5"/>
      <c r="AU323" s="5"/>
      <c r="AV323" s="5"/>
      <c r="AW323" s="5"/>
      <c r="AX323" s="5"/>
      <c r="AY323" s="5"/>
      <c r="AZ323" s="5"/>
      <c r="BA323" s="5"/>
      <c r="BB323" s="5"/>
      <c r="BC323" s="5"/>
      <c r="BD323" s="5"/>
      <c r="BE323" s="5"/>
      <c r="BF323" s="5"/>
      <c r="BG323" s="5"/>
      <c r="BH323" s="5"/>
      <c r="BI323" s="5"/>
      <c r="BJ323" s="5"/>
      <c r="BK323" s="5"/>
      <c r="BL323" s="5"/>
      <c r="BM323" s="5"/>
      <c r="BN323" s="5"/>
      <c r="BO323" s="5"/>
      <c r="BP323" s="5"/>
      <c r="BQ323" s="5"/>
      <c r="BR323" s="5"/>
      <c r="BS323" s="5"/>
      <c r="BT323" s="5"/>
      <c r="BU323" s="5"/>
      <c r="BV323" s="5"/>
      <c r="BW323" s="5"/>
      <c r="BX323" s="5"/>
      <c r="BY323" s="5"/>
      <c r="BZ323" s="5"/>
      <c r="CA323" s="5"/>
    </row>
    <row r="324" spans="1:79" ht="36">
      <c r="A324" s="161"/>
      <c r="B324" s="279" t="s">
        <v>322</v>
      </c>
      <c r="C324" s="67" t="s">
        <v>250</v>
      </c>
      <c r="D324" s="67"/>
      <c r="E324" s="83"/>
      <c r="F324" s="66">
        <v>17697</v>
      </c>
      <c r="G324" s="66">
        <v>3.29</v>
      </c>
      <c r="H324" s="84">
        <f>F324*G324</f>
        <v>58223.13</v>
      </c>
      <c r="I324" s="19">
        <f>H324*1.45</f>
        <v>84423.538499999995</v>
      </c>
      <c r="J324" s="66"/>
      <c r="K324" s="66"/>
      <c r="L324" s="66"/>
      <c r="M324" s="66"/>
      <c r="N324" s="66"/>
      <c r="O324" s="66"/>
      <c r="P324" s="86"/>
      <c r="Q324" s="66"/>
      <c r="R324" s="66"/>
      <c r="S324" s="66"/>
      <c r="T324" s="84"/>
      <c r="U324" s="19">
        <f>I324*10%</f>
        <v>8442.3538499999995</v>
      </c>
      <c r="V324" s="19">
        <f t="shared" ref="V324" si="255">I324+K324+N324+P324+R324+T324+U324</f>
        <v>92865.892349999995</v>
      </c>
      <c r="W324" s="87">
        <v>1</v>
      </c>
      <c r="X324" s="84">
        <f t="shared" ref="X324" si="256">V324*W324</f>
        <v>92865.892349999995</v>
      </c>
    </row>
    <row r="325" spans="1:79" ht="18">
      <c r="A325" s="161"/>
      <c r="B325" s="250"/>
      <c r="C325" s="251"/>
      <c r="D325" s="251"/>
      <c r="E325" s="252"/>
      <c r="F325" s="253"/>
      <c r="G325" s="253"/>
      <c r="H325" s="258"/>
      <c r="I325" s="234"/>
      <c r="J325" s="66"/>
      <c r="K325" s="66"/>
      <c r="L325" s="66"/>
      <c r="M325" s="66"/>
      <c r="N325" s="66"/>
      <c r="O325" s="66"/>
      <c r="P325" s="86"/>
      <c r="Q325" s="66"/>
      <c r="R325" s="66"/>
      <c r="S325" s="66"/>
      <c r="T325" s="84"/>
      <c r="U325" s="19"/>
      <c r="V325" s="19"/>
      <c r="W325" s="116">
        <f>SUM(W324)</f>
        <v>1</v>
      </c>
      <c r="X325" s="116">
        <f t="shared" ref="X325" si="257">SUM(X324)</f>
        <v>92865.892349999995</v>
      </c>
    </row>
    <row r="326" spans="1:79" s="25" customFormat="1" ht="35.25" customHeight="1">
      <c r="A326" s="93"/>
      <c r="B326" s="334" t="s">
        <v>188</v>
      </c>
      <c r="C326" s="335"/>
      <c r="D326" s="335"/>
      <c r="E326" s="335"/>
      <c r="F326" s="335"/>
      <c r="G326" s="335"/>
      <c r="H326" s="335"/>
      <c r="I326" s="336"/>
      <c r="J326" s="66"/>
      <c r="K326" s="84"/>
      <c r="L326" s="84"/>
      <c r="M326" s="66"/>
      <c r="N326" s="86"/>
      <c r="O326" s="66"/>
      <c r="P326" s="86"/>
      <c r="Q326" s="66"/>
      <c r="R326" s="84"/>
      <c r="S326" s="66"/>
      <c r="T326" s="84"/>
      <c r="U326" s="19"/>
      <c r="V326" s="19"/>
      <c r="W326" s="87"/>
      <c r="X326" s="84"/>
      <c r="Y326" s="5"/>
      <c r="Z326" s="5"/>
      <c r="AA326" s="5"/>
      <c r="AB326" s="5"/>
      <c r="AC326" s="5"/>
      <c r="AD326" s="5"/>
      <c r="AE326" s="5"/>
      <c r="AF326" s="5"/>
      <c r="AG326" s="5"/>
      <c r="AH326" s="5"/>
      <c r="AI326" s="5"/>
      <c r="AJ326" s="5"/>
      <c r="AK326" s="5"/>
      <c r="AL326" s="5"/>
      <c r="AM326" s="5"/>
      <c r="AN326" s="5"/>
      <c r="AO326" s="5"/>
      <c r="AP326" s="5"/>
      <c r="AQ326" s="5"/>
      <c r="AR326" s="5"/>
      <c r="AS326" s="5"/>
      <c r="AT326" s="5"/>
      <c r="AU326" s="5"/>
      <c r="AV326" s="5"/>
      <c r="AW326" s="5"/>
      <c r="AX326" s="5"/>
      <c r="AY326" s="5"/>
      <c r="AZ326" s="5"/>
      <c r="BA326" s="5"/>
      <c r="BB326" s="5"/>
      <c r="BC326" s="5"/>
      <c r="BD326" s="5"/>
      <c r="BE326" s="5"/>
      <c r="BF326" s="5"/>
      <c r="BG326" s="5"/>
      <c r="BH326" s="5"/>
      <c r="BI326" s="5"/>
      <c r="BJ326" s="5"/>
      <c r="BK326" s="5"/>
      <c r="BL326" s="5"/>
      <c r="BM326" s="5"/>
      <c r="BN326" s="5"/>
      <c r="BO326" s="5"/>
      <c r="BP326" s="5"/>
      <c r="BQ326" s="5"/>
      <c r="BR326" s="5"/>
      <c r="BS326" s="5"/>
      <c r="BT326" s="5"/>
      <c r="BU326" s="5"/>
      <c r="BV326" s="5"/>
      <c r="BW326" s="5"/>
      <c r="BX326" s="5"/>
      <c r="BY326" s="5"/>
      <c r="BZ326" s="5"/>
      <c r="CA326" s="5"/>
    </row>
    <row r="327" spans="1:79" s="25" customFormat="1" ht="18">
      <c r="A327" s="93"/>
      <c r="B327" s="217" t="s">
        <v>173</v>
      </c>
      <c r="C327" s="178"/>
      <c r="D327" s="178"/>
      <c r="E327" s="178"/>
      <c r="F327" s="178"/>
      <c r="G327" s="178"/>
      <c r="H327" s="178"/>
      <c r="I327" s="178"/>
      <c r="J327" s="66"/>
      <c r="K327" s="84"/>
      <c r="L327" s="84"/>
      <c r="M327" s="66"/>
      <c r="N327" s="86"/>
      <c r="O327" s="66"/>
      <c r="P327" s="86"/>
      <c r="Q327" s="66"/>
      <c r="R327" s="84"/>
      <c r="S327" s="66"/>
      <c r="T327" s="84"/>
      <c r="U327" s="19"/>
      <c r="V327" s="19"/>
      <c r="W327" s="87"/>
      <c r="X327" s="84"/>
      <c r="Y327" s="5"/>
      <c r="Z327" s="5"/>
      <c r="AA327" s="5"/>
      <c r="AB327" s="5"/>
      <c r="AC327" s="5"/>
      <c r="AD327" s="5"/>
      <c r="AE327" s="5"/>
      <c r="AF327" s="5"/>
      <c r="AG327" s="5"/>
      <c r="AH327" s="5"/>
      <c r="AI327" s="5"/>
      <c r="AJ327" s="5"/>
      <c r="AK327" s="5"/>
      <c r="AL327" s="5"/>
      <c r="AM327" s="5"/>
      <c r="AN327" s="5"/>
      <c r="AO327" s="5"/>
      <c r="AP327" s="5"/>
      <c r="AQ327" s="5"/>
      <c r="AR327" s="5"/>
      <c r="AS327" s="5"/>
      <c r="AT327" s="5"/>
      <c r="AU327" s="5"/>
      <c r="AV327" s="5"/>
      <c r="AW327" s="5"/>
      <c r="AX327" s="5"/>
      <c r="AY327" s="5"/>
      <c r="AZ327" s="5"/>
      <c r="BA327" s="5"/>
      <c r="BB327" s="5"/>
      <c r="BC327" s="5"/>
      <c r="BD327" s="5"/>
      <c r="BE327" s="5"/>
      <c r="BF327" s="5"/>
      <c r="BG327" s="5"/>
      <c r="BH327" s="5"/>
      <c r="BI327" s="5"/>
      <c r="BJ327" s="5"/>
      <c r="BK327" s="5"/>
      <c r="BL327" s="5"/>
      <c r="BM327" s="5"/>
      <c r="BN327" s="5"/>
      <c r="BO327" s="5"/>
      <c r="BP327" s="5"/>
      <c r="BQ327" s="5"/>
      <c r="BR327" s="5"/>
      <c r="BS327" s="5"/>
      <c r="BT327" s="5"/>
      <c r="BU327" s="5"/>
      <c r="BV327" s="5"/>
      <c r="BW327" s="5"/>
      <c r="BX327" s="5"/>
      <c r="BY327" s="5"/>
      <c r="BZ327" s="5"/>
      <c r="CA327" s="5"/>
    </row>
    <row r="328" spans="1:79" s="25" customFormat="1" ht="25.5" customHeight="1">
      <c r="A328" s="93"/>
      <c r="B328" s="115" t="s">
        <v>189</v>
      </c>
      <c r="C328" s="67" t="s">
        <v>25</v>
      </c>
      <c r="D328" s="66">
        <v>13.04</v>
      </c>
      <c r="E328" s="83" t="s">
        <v>237</v>
      </c>
      <c r="F328" s="66">
        <v>17697</v>
      </c>
      <c r="G328" s="66">
        <v>4.51</v>
      </c>
      <c r="H328" s="84">
        <f t="shared" ref="H328" si="258">F328*G328</f>
        <v>79813.47</v>
      </c>
      <c r="I328" s="84">
        <f>H328*3.42</f>
        <v>272962.0674</v>
      </c>
      <c r="J328" s="66">
        <v>25</v>
      </c>
      <c r="K328" s="84">
        <f t="shared" ref="K328" si="259">I328*25%</f>
        <v>68240.51685</v>
      </c>
      <c r="L328" s="19">
        <f t="shared" ref="L328:L348" si="260">I328+K328</f>
        <v>341202.58425000001</v>
      </c>
      <c r="M328" s="66"/>
      <c r="N328" s="86"/>
      <c r="O328" s="66"/>
      <c r="P328" s="86"/>
      <c r="Q328" s="66"/>
      <c r="R328" s="84"/>
      <c r="S328" s="66"/>
      <c r="T328" s="84"/>
      <c r="U328" s="19">
        <f t="shared" ref="U328:U348" si="261">(I328+K328)*10/100</f>
        <v>34120.258425</v>
      </c>
      <c r="V328" s="19">
        <f t="shared" ref="V328" si="262">I328+K328+N328+P328+R328+T328+U328</f>
        <v>375322.84267500002</v>
      </c>
      <c r="W328" s="87">
        <v>0.25</v>
      </c>
      <c r="X328" s="84">
        <f t="shared" ref="X328" si="263">V328*W328</f>
        <v>93830.710668750005</v>
      </c>
      <c r="Y328" s="5"/>
      <c r="Z328" s="5"/>
      <c r="AA328" s="5"/>
      <c r="AB328" s="5"/>
      <c r="AC328" s="5"/>
      <c r="AD328" s="5"/>
      <c r="AE328" s="5"/>
      <c r="AF328" s="5"/>
      <c r="AG328" s="5"/>
      <c r="AH328" s="5"/>
      <c r="AI328" s="5"/>
      <c r="AJ328" s="5"/>
      <c r="AK328" s="5"/>
      <c r="AL328" s="5"/>
      <c r="AM328" s="5"/>
      <c r="AN328" s="5"/>
      <c r="AO328" s="5"/>
      <c r="AP328" s="5"/>
      <c r="AQ328" s="5"/>
      <c r="AR328" s="5"/>
      <c r="AS328" s="5"/>
      <c r="AT328" s="5"/>
      <c r="AU328" s="5"/>
      <c r="AV328" s="5"/>
      <c r="AW328" s="5"/>
      <c r="AX328" s="5"/>
      <c r="AY328" s="5"/>
      <c r="AZ328" s="5"/>
      <c r="BA328" s="5"/>
      <c r="BB328" s="5"/>
      <c r="BC328" s="5"/>
      <c r="BD328" s="5"/>
      <c r="BE328" s="5"/>
      <c r="BF328" s="5"/>
      <c r="BG328" s="5"/>
      <c r="BH328" s="5"/>
      <c r="BI328" s="5"/>
      <c r="BJ328" s="5"/>
      <c r="BK328" s="5"/>
      <c r="BL328" s="5"/>
      <c r="BM328" s="5"/>
      <c r="BN328" s="5"/>
      <c r="BO328" s="5"/>
      <c r="BP328" s="5"/>
      <c r="BQ328" s="5"/>
      <c r="BR328" s="5"/>
      <c r="BS328" s="5"/>
      <c r="BT328" s="5"/>
      <c r="BU328" s="5"/>
      <c r="BV328" s="5"/>
      <c r="BW328" s="5"/>
      <c r="BX328" s="5"/>
      <c r="BY328" s="5"/>
      <c r="BZ328" s="5"/>
      <c r="CA328" s="5"/>
    </row>
    <row r="329" spans="1:79" s="25" customFormat="1" ht="25.5" customHeight="1">
      <c r="A329" s="93"/>
      <c r="B329" s="115" t="s">
        <v>82</v>
      </c>
      <c r="C329" s="67" t="s">
        <v>25</v>
      </c>
      <c r="D329" s="66">
        <v>35.11</v>
      </c>
      <c r="E329" s="83" t="s">
        <v>237</v>
      </c>
      <c r="F329" s="66">
        <v>17697</v>
      </c>
      <c r="G329" s="66">
        <v>4.7699999999999996</v>
      </c>
      <c r="H329" s="84">
        <f t="shared" si="141"/>
        <v>84414.689999999988</v>
      </c>
      <c r="I329" s="84">
        <f t="shared" ref="I329:I348" si="264">H329*3.42</f>
        <v>288698.23979999998</v>
      </c>
      <c r="J329" s="66">
        <v>25</v>
      </c>
      <c r="K329" s="84">
        <f t="shared" ref="K329:K348" si="265">I329*25%</f>
        <v>72174.559949999995</v>
      </c>
      <c r="L329" s="19">
        <f t="shared" si="260"/>
        <v>360872.79975000001</v>
      </c>
      <c r="M329" s="66"/>
      <c r="N329" s="86"/>
      <c r="O329" s="66"/>
      <c r="P329" s="86"/>
      <c r="Q329" s="66">
        <v>80</v>
      </c>
      <c r="R329" s="84">
        <f t="shared" ref="R329:R332" si="266">Q329*F329/100</f>
        <v>14157.6</v>
      </c>
      <c r="S329" s="66"/>
      <c r="T329" s="84"/>
      <c r="U329" s="19">
        <f t="shared" si="261"/>
        <v>36087.279974999998</v>
      </c>
      <c r="V329" s="19">
        <f t="shared" si="145"/>
        <v>411117.67972499999</v>
      </c>
      <c r="W329" s="87">
        <v>0.5</v>
      </c>
      <c r="X329" s="84">
        <f t="shared" si="146"/>
        <v>205558.8398625</v>
      </c>
      <c r="Y329" s="5"/>
      <c r="Z329" s="5"/>
      <c r="AA329" s="5"/>
      <c r="AB329" s="5"/>
      <c r="AC329" s="5"/>
      <c r="AD329" s="5"/>
      <c r="AE329" s="5"/>
      <c r="AF329" s="5"/>
      <c r="AG329" s="5"/>
      <c r="AH329" s="5"/>
      <c r="AI329" s="5"/>
      <c r="AJ329" s="5"/>
      <c r="AK329" s="5"/>
      <c r="AL329" s="5"/>
      <c r="AM329" s="5"/>
      <c r="AN329" s="5"/>
      <c r="AO329" s="5"/>
      <c r="AP329" s="5"/>
      <c r="AQ329" s="5"/>
      <c r="AR329" s="5"/>
      <c r="AS329" s="5"/>
      <c r="AT329" s="5"/>
      <c r="AU329" s="5"/>
      <c r="AV329" s="5"/>
      <c r="AW329" s="5"/>
      <c r="AX329" s="5"/>
      <c r="AY329" s="5"/>
      <c r="AZ329" s="5"/>
      <c r="BA329" s="5"/>
      <c r="BB329" s="5"/>
      <c r="BC329" s="5"/>
      <c r="BD329" s="5"/>
      <c r="BE329" s="5"/>
      <c r="BF329" s="5"/>
      <c r="BG329" s="5"/>
      <c r="BH329" s="5"/>
      <c r="BI329" s="5"/>
      <c r="BJ329" s="5"/>
      <c r="BK329" s="5"/>
      <c r="BL329" s="5"/>
      <c r="BM329" s="5"/>
      <c r="BN329" s="5"/>
      <c r="BO329" s="5"/>
      <c r="BP329" s="5"/>
      <c r="BQ329" s="5"/>
      <c r="BR329" s="5"/>
      <c r="BS329" s="5"/>
      <c r="BT329" s="5"/>
      <c r="BU329" s="5"/>
      <c r="BV329" s="5"/>
      <c r="BW329" s="5"/>
      <c r="BX329" s="5"/>
      <c r="BY329" s="5"/>
      <c r="BZ329" s="5"/>
      <c r="CA329" s="5"/>
    </row>
    <row r="330" spans="1:79" s="25" customFormat="1" ht="25.5" customHeight="1">
      <c r="A330" s="93"/>
      <c r="B330" s="115" t="s">
        <v>32</v>
      </c>
      <c r="C330" s="67" t="s">
        <v>25</v>
      </c>
      <c r="D330" s="66">
        <v>15.04</v>
      </c>
      <c r="E330" s="83" t="s">
        <v>237</v>
      </c>
      <c r="F330" s="66">
        <v>17697</v>
      </c>
      <c r="G330" s="85">
        <v>4.51</v>
      </c>
      <c r="H330" s="84">
        <f t="shared" si="141"/>
        <v>79813.47</v>
      </c>
      <c r="I330" s="84">
        <f t="shared" si="264"/>
        <v>272962.0674</v>
      </c>
      <c r="J330" s="66">
        <v>25</v>
      </c>
      <c r="K330" s="84">
        <f t="shared" si="265"/>
        <v>68240.51685</v>
      </c>
      <c r="L330" s="19">
        <f t="shared" si="260"/>
        <v>341202.58425000001</v>
      </c>
      <c r="M330" s="66"/>
      <c r="N330" s="86"/>
      <c r="O330" s="66"/>
      <c r="P330" s="86"/>
      <c r="Q330" s="66">
        <v>80</v>
      </c>
      <c r="R330" s="84">
        <f t="shared" si="266"/>
        <v>14157.6</v>
      </c>
      <c r="S330" s="66"/>
      <c r="T330" s="84"/>
      <c r="U330" s="19">
        <f t="shared" si="261"/>
        <v>34120.258425</v>
      </c>
      <c r="V330" s="19">
        <f t="shared" si="145"/>
        <v>389480.442675</v>
      </c>
      <c r="W330" s="87">
        <v>1</v>
      </c>
      <c r="X330" s="84">
        <f t="shared" si="146"/>
        <v>389480.442675</v>
      </c>
      <c r="Y330" s="5"/>
      <c r="Z330" s="5"/>
      <c r="AA330" s="5"/>
      <c r="AB330" s="5"/>
      <c r="AC330" s="5"/>
      <c r="AD330" s="5"/>
      <c r="AE330" s="5"/>
      <c r="AF330" s="5"/>
      <c r="AG330" s="5"/>
      <c r="AH330" s="5"/>
      <c r="AI330" s="5"/>
      <c r="AJ330" s="5"/>
      <c r="AK330" s="5"/>
      <c r="AL330" s="5"/>
      <c r="AM330" s="5"/>
      <c r="AN330" s="5"/>
      <c r="AO330" s="5"/>
      <c r="AP330" s="5"/>
      <c r="AQ330" s="5"/>
      <c r="AR330" s="5"/>
      <c r="AS330" s="5"/>
      <c r="AT330" s="5"/>
      <c r="AU330" s="5"/>
      <c r="AV330" s="5"/>
      <c r="AW330" s="5"/>
      <c r="AX330" s="5"/>
      <c r="AY330" s="5"/>
      <c r="AZ330" s="5"/>
      <c r="BA330" s="5"/>
      <c r="BB330" s="5"/>
      <c r="BC330" s="5"/>
      <c r="BD330" s="5"/>
      <c r="BE330" s="5"/>
      <c r="BF330" s="5"/>
      <c r="BG330" s="5"/>
      <c r="BH330" s="5"/>
      <c r="BI330" s="5"/>
      <c r="BJ330" s="5"/>
      <c r="BK330" s="5"/>
      <c r="BL330" s="5"/>
      <c r="BM330" s="5"/>
      <c r="BN330" s="5"/>
      <c r="BO330" s="5"/>
      <c r="BP330" s="5"/>
      <c r="BQ330" s="5"/>
      <c r="BR330" s="5"/>
      <c r="BS330" s="5"/>
      <c r="BT330" s="5"/>
      <c r="BU330" s="5"/>
      <c r="BV330" s="5"/>
      <c r="BW330" s="5"/>
      <c r="BX330" s="5"/>
      <c r="BY330" s="5"/>
      <c r="BZ330" s="5"/>
      <c r="CA330" s="5"/>
    </row>
    <row r="331" spans="1:79" s="25" customFormat="1" ht="25.5" customHeight="1">
      <c r="A331" s="93"/>
      <c r="B331" s="115" t="s">
        <v>83</v>
      </c>
      <c r="C331" s="17" t="s">
        <v>25</v>
      </c>
      <c r="D331" s="17">
        <v>15.03</v>
      </c>
      <c r="E331" s="19" t="s">
        <v>237</v>
      </c>
      <c r="F331" s="17">
        <v>17697</v>
      </c>
      <c r="G331" s="47">
        <v>4.51</v>
      </c>
      <c r="H331" s="84">
        <f t="shared" si="141"/>
        <v>79813.47</v>
      </c>
      <c r="I331" s="84">
        <f t="shared" si="264"/>
        <v>272962.0674</v>
      </c>
      <c r="J331" s="66">
        <v>25</v>
      </c>
      <c r="K331" s="84">
        <f t="shared" si="265"/>
        <v>68240.51685</v>
      </c>
      <c r="L331" s="19">
        <f t="shared" si="260"/>
        <v>341202.58425000001</v>
      </c>
      <c r="M331" s="66"/>
      <c r="N331" s="86"/>
      <c r="O331" s="66">
        <v>20</v>
      </c>
      <c r="P331" s="86">
        <f t="shared" ref="P331" si="267">O331*F331/100</f>
        <v>3539.4</v>
      </c>
      <c r="Q331" s="66"/>
      <c r="R331" s="84"/>
      <c r="S331" s="66"/>
      <c r="T331" s="84"/>
      <c r="U331" s="19">
        <f t="shared" si="261"/>
        <v>34120.258425</v>
      </c>
      <c r="V331" s="19">
        <f t="shared" si="145"/>
        <v>378862.24267500004</v>
      </c>
      <c r="W331" s="87">
        <v>0.25</v>
      </c>
      <c r="X331" s="84">
        <f t="shared" si="146"/>
        <v>94715.560668750011</v>
      </c>
      <c r="Y331" s="5"/>
      <c r="Z331" s="5"/>
      <c r="AA331" s="5"/>
      <c r="AB331" s="5"/>
      <c r="AC331" s="5"/>
      <c r="AD331" s="5"/>
      <c r="AE331" s="5"/>
      <c r="AF331" s="5"/>
      <c r="AG331" s="5"/>
      <c r="AH331" s="5"/>
      <c r="AI331" s="5"/>
      <c r="AJ331" s="5"/>
      <c r="AK331" s="5"/>
      <c r="AL331" s="5"/>
      <c r="AM331" s="5"/>
      <c r="AN331" s="5"/>
      <c r="AO331" s="5"/>
      <c r="AP331" s="5"/>
      <c r="AQ331" s="5"/>
      <c r="AR331" s="5"/>
      <c r="AS331" s="5"/>
      <c r="AT331" s="5"/>
      <c r="AU331" s="5"/>
      <c r="AV331" s="5"/>
      <c r="AW331" s="5"/>
      <c r="AX331" s="5"/>
      <c r="AY331" s="5"/>
      <c r="AZ331" s="5"/>
      <c r="BA331" s="5"/>
      <c r="BB331" s="5"/>
      <c r="BC331" s="5"/>
      <c r="BD331" s="5"/>
      <c r="BE331" s="5"/>
      <c r="BF331" s="5"/>
      <c r="BG331" s="5"/>
      <c r="BH331" s="5"/>
      <c r="BI331" s="5"/>
      <c r="BJ331" s="5"/>
      <c r="BK331" s="5"/>
      <c r="BL331" s="5"/>
      <c r="BM331" s="5"/>
      <c r="BN331" s="5"/>
      <c r="BO331" s="5"/>
      <c r="BP331" s="5"/>
      <c r="BQ331" s="5"/>
      <c r="BR331" s="5"/>
      <c r="BS331" s="5"/>
      <c r="BT331" s="5"/>
      <c r="BU331" s="5"/>
      <c r="BV331" s="5"/>
      <c r="BW331" s="5"/>
      <c r="BX331" s="5"/>
      <c r="BY331" s="5"/>
      <c r="BZ331" s="5"/>
      <c r="CA331" s="5"/>
    </row>
    <row r="332" spans="1:79" s="25" customFormat="1" ht="25.5" customHeight="1">
      <c r="A332" s="93"/>
      <c r="B332" s="115" t="s">
        <v>324</v>
      </c>
      <c r="C332" s="67" t="s">
        <v>25</v>
      </c>
      <c r="D332" s="66">
        <v>10.130000000000001</v>
      </c>
      <c r="E332" s="83" t="s">
        <v>237</v>
      </c>
      <c r="F332" s="66">
        <v>17697</v>
      </c>
      <c r="G332" s="66">
        <v>4.4000000000000004</v>
      </c>
      <c r="H332" s="84">
        <f t="shared" si="141"/>
        <v>77866.8</v>
      </c>
      <c r="I332" s="84">
        <f t="shared" si="264"/>
        <v>266304.45600000001</v>
      </c>
      <c r="J332" s="66">
        <v>25</v>
      </c>
      <c r="K332" s="84">
        <f t="shared" si="265"/>
        <v>66576.114000000001</v>
      </c>
      <c r="L332" s="19">
        <f t="shared" si="260"/>
        <v>332880.57</v>
      </c>
      <c r="M332" s="66"/>
      <c r="N332" s="86"/>
      <c r="O332" s="66"/>
      <c r="P332" s="86"/>
      <c r="Q332" s="66">
        <v>80</v>
      </c>
      <c r="R332" s="84">
        <f t="shared" si="266"/>
        <v>14157.6</v>
      </c>
      <c r="S332" s="66"/>
      <c r="T332" s="84"/>
      <c r="U332" s="19">
        <f t="shared" si="261"/>
        <v>33288.057000000001</v>
      </c>
      <c r="V332" s="19">
        <f t="shared" si="145"/>
        <v>380326.22699999996</v>
      </c>
      <c r="W332" s="87">
        <v>0.5</v>
      </c>
      <c r="X332" s="84">
        <f t="shared" si="146"/>
        <v>190163.11349999998</v>
      </c>
      <c r="Y332" s="5"/>
      <c r="Z332" s="5"/>
      <c r="AA332" s="5"/>
      <c r="AB332" s="5"/>
      <c r="AC332" s="5"/>
      <c r="AD332" s="5"/>
      <c r="AE332" s="5"/>
      <c r="AF332" s="5"/>
      <c r="AG332" s="5"/>
      <c r="AH332" s="5"/>
      <c r="AI332" s="5"/>
      <c r="AJ332" s="5"/>
      <c r="AK332" s="5"/>
      <c r="AL332" s="5"/>
      <c r="AM332" s="5"/>
      <c r="AN332" s="5"/>
      <c r="AO332" s="5"/>
      <c r="AP332" s="5"/>
      <c r="AQ332" s="5"/>
      <c r="AR332" s="5"/>
      <c r="AS332" s="5"/>
      <c r="AT332" s="5"/>
      <c r="AU332" s="5"/>
      <c r="AV332" s="5"/>
      <c r="AW332" s="5"/>
      <c r="AX332" s="5"/>
      <c r="AY332" s="5"/>
      <c r="AZ332" s="5"/>
      <c r="BA332" s="5"/>
      <c r="BB332" s="5"/>
      <c r="BC332" s="5"/>
      <c r="BD332" s="5"/>
      <c r="BE332" s="5"/>
      <c r="BF332" s="5"/>
      <c r="BG332" s="5"/>
      <c r="BH332" s="5"/>
      <c r="BI332" s="5"/>
      <c r="BJ332" s="5"/>
      <c r="BK332" s="5"/>
      <c r="BL332" s="5"/>
      <c r="BM332" s="5"/>
      <c r="BN332" s="5"/>
      <c r="BO332" s="5"/>
      <c r="BP332" s="5"/>
      <c r="BQ332" s="5"/>
      <c r="BR332" s="5"/>
      <c r="BS332" s="5"/>
      <c r="BT332" s="5"/>
      <c r="BU332" s="5"/>
      <c r="BV332" s="5"/>
      <c r="BW332" s="5"/>
      <c r="BX332" s="5"/>
      <c r="BY332" s="5"/>
      <c r="BZ332" s="5"/>
      <c r="CA332" s="5"/>
    </row>
    <row r="333" spans="1:79" s="25" customFormat="1" ht="25.5" customHeight="1">
      <c r="A333" s="93"/>
      <c r="B333" s="115" t="s">
        <v>325</v>
      </c>
      <c r="C333" s="67" t="s">
        <v>25</v>
      </c>
      <c r="D333" s="66">
        <v>38.03</v>
      </c>
      <c r="E333" s="83" t="s">
        <v>237</v>
      </c>
      <c r="F333" s="66">
        <v>17697</v>
      </c>
      <c r="G333" s="66">
        <v>4.7699999999999996</v>
      </c>
      <c r="H333" s="84">
        <f>F333*G333</f>
        <v>84414.689999999988</v>
      </c>
      <c r="I333" s="84">
        <f t="shared" si="264"/>
        <v>288698.23979999998</v>
      </c>
      <c r="J333" s="66">
        <v>25</v>
      </c>
      <c r="K333" s="84">
        <f>I333*25%</f>
        <v>72174.559949999995</v>
      </c>
      <c r="L333" s="19">
        <f t="shared" si="260"/>
        <v>360872.79975000001</v>
      </c>
      <c r="M333" s="66"/>
      <c r="N333" s="86"/>
      <c r="O333" s="66"/>
      <c r="P333" s="86"/>
      <c r="Q333" s="66">
        <v>80</v>
      </c>
      <c r="R333" s="84">
        <f>Q333*F333/100</f>
        <v>14157.6</v>
      </c>
      <c r="S333" s="66"/>
      <c r="T333" s="84"/>
      <c r="U333" s="19">
        <f t="shared" si="261"/>
        <v>36087.279974999998</v>
      </c>
      <c r="V333" s="19">
        <f>I333+K333+N333+P333+R333+T333+U333</f>
        <v>411117.67972499999</v>
      </c>
      <c r="W333" s="87">
        <v>1</v>
      </c>
      <c r="X333" s="84">
        <f>V333*W333</f>
        <v>411117.67972499999</v>
      </c>
      <c r="Y333" s="5"/>
      <c r="Z333" s="5"/>
      <c r="AA333" s="5"/>
      <c r="AB333" s="5"/>
      <c r="AC333" s="5"/>
      <c r="AD333" s="5"/>
      <c r="AE333" s="5"/>
      <c r="AF333" s="5"/>
      <c r="AG333" s="5"/>
      <c r="AH333" s="5"/>
      <c r="AI333" s="5"/>
      <c r="AJ333" s="5"/>
      <c r="AK333" s="5"/>
      <c r="AL333" s="5"/>
      <c r="AM333" s="5"/>
      <c r="AN333" s="5"/>
      <c r="AO333" s="5"/>
      <c r="AP333" s="5"/>
      <c r="AQ333" s="5"/>
      <c r="AR333" s="5"/>
      <c r="AS333" s="5"/>
      <c r="AT333" s="5"/>
      <c r="AU333" s="5"/>
      <c r="AV333" s="5"/>
      <c r="AW333" s="5"/>
      <c r="AX333" s="5"/>
      <c r="AY333" s="5"/>
      <c r="AZ333" s="5"/>
      <c r="BA333" s="5"/>
      <c r="BB333" s="5"/>
      <c r="BC333" s="5"/>
      <c r="BD333" s="5"/>
      <c r="BE333" s="5"/>
      <c r="BF333" s="5"/>
      <c r="BG333" s="5"/>
      <c r="BH333" s="5"/>
      <c r="BI333" s="5"/>
      <c r="BJ333" s="5"/>
      <c r="BK333" s="5"/>
      <c r="BL333" s="5"/>
      <c r="BM333" s="5"/>
      <c r="BN333" s="5"/>
      <c r="BO333" s="5"/>
      <c r="BP333" s="5"/>
      <c r="BQ333" s="5"/>
      <c r="BR333" s="5"/>
      <c r="BS333" s="5"/>
      <c r="BT333" s="5"/>
      <c r="BU333" s="5"/>
      <c r="BV333" s="5"/>
      <c r="BW333" s="5"/>
      <c r="BX333" s="5"/>
      <c r="BY333" s="5"/>
      <c r="BZ333" s="5"/>
      <c r="CA333" s="5"/>
    </row>
    <row r="334" spans="1:79" s="25" customFormat="1" ht="25.5" customHeight="1">
      <c r="A334" s="93"/>
      <c r="B334" s="115" t="s">
        <v>84</v>
      </c>
      <c r="C334" s="67" t="s">
        <v>25</v>
      </c>
      <c r="D334" s="66">
        <v>5.03</v>
      </c>
      <c r="E334" s="83" t="s">
        <v>237</v>
      </c>
      <c r="F334" s="66">
        <v>17697</v>
      </c>
      <c r="G334" s="66">
        <v>4.3</v>
      </c>
      <c r="H334" s="84">
        <f>F334*G334</f>
        <v>76097.099999999991</v>
      </c>
      <c r="I334" s="84">
        <f t="shared" si="264"/>
        <v>260252.08199999997</v>
      </c>
      <c r="J334" s="66">
        <v>25</v>
      </c>
      <c r="K334" s="84">
        <f>I334*25%</f>
        <v>65063.020499999991</v>
      </c>
      <c r="L334" s="19">
        <f t="shared" si="260"/>
        <v>325315.10249999998</v>
      </c>
      <c r="M334" s="66"/>
      <c r="N334" s="86"/>
      <c r="O334" s="66"/>
      <c r="P334" s="86"/>
      <c r="Q334" s="66"/>
      <c r="R334" s="84"/>
      <c r="S334" s="66"/>
      <c r="T334" s="84"/>
      <c r="U334" s="19">
        <f t="shared" si="261"/>
        <v>32531.510249999999</v>
      </c>
      <c r="V334" s="19">
        <f>I334+K334+N334+P334+R334+T334+U334</f>
        <v>357846.61274999997</v>
      </c>
      <c r="W334" s="87">
        <v>0.25</v>
      </c>
      <c r="X334" s="84">
        <f>V334*W334</f>
        <v>89461.653187499993</v>
      </c>
      <c r="Y334" s="5"/>
      <c r="Z334" s="5"/>
      <c r="AA334" s="5"/>
      <c r="AB334" s="5"/>
      <c r="AC334" s="5"/>
      <c r="AD334" s="5"/>
      <c r="AE334" s="5"/>
      <c r="AF334" s="5"/>
      <c r="AG334" s="5"/>
      <c r="AH334" s="5"/>
      <c r="AI334" s="5"/>
      <c r="AJ334" s="5"/>
      <c r="AK334" s="5"/>
      <c r="AL334" s="5"/>
      <c r="AM334" s="5"/>
      <c r="AN334" s="5"/>
      <c r="AO334" s="5"/>
      <c r="AP334" s="5"/>
      <c r="AQ334" s="5"/>
      <c r="AR334" s="5"/>
      <c r="AS334" s="5"/>
      <c r="AT334" s="5"/>
      <c r="AU334" s="5"/>
      <c r="AV334" s="5"/>
      <c r="AW334" s="5"/>
      <c r="AX334" s="5"/>
      <c r="AY334" s="5"/>
      <c r="AZ334" s="5"/>
      <c r="BA334" s="5"/>
      <c r="BB334" s="5"/>
      <c r="BC334" s="5"/>
      <c r="BD334" s="5"/>
      <c r="BE334" s="5"/>
      <c r="BF334" s="5"/>
      <c r="BG334" s="5"/>
      <c r="BH334" s="5"/>
      <c r="BI334" s="5"/>
      <c r="BJ334" s="5"/>
      <c r="BK334" s="5"/>
      <c r="BL334" s="5"/>
      <c r="BM334" s="5"/>
      <c r="BN334" s="5"/>
      <c r="BO334" s="5"/>
      <c r="BP334" s="5"/>
      <c r="BQ334" s="5"/>
      <c r="BR334" s="5"/>
      <c r="BS334" s="5"/>
      <c r="BT334" s="5"/>
      <c r="BU334" s="5"/>
      <c r="BV334" s="5"/>
      <c r="BW334" s="5"/>
      <c r="BX334" s="5"/>
      <c r="BY334" s="5"/>
      <c r="BZ334" s="5"/>
      <c r="CA334" s="5"/>
    </row>
    <row r="335" spans="1:79" s="25" customFormat="1" ht="25.5" customHeight="1">
      <c r="A335" s="93"/>
      <c r="B335" s="115" t="s">
        <v>84</v>
      </c>
      <c r="C335" s="67" t="s">
        <v>25</v>
      </c>
      <c r="D335" s="66">
        <v>10.130000000000001</v>
      </c>
      <c r="E335" s="83" t="s">
        <v>237</v>
      </c>
      <c r="F335" s="66">
        <v>17697</v>
      </c>
      <c r="G335" s="66">
        <v>4.4000000000000004</v>
      </c>
      <c r="H335" s="84">
        <f>F335*G335</f>
        <v>77866.8</v>
      </c>
      <c r="I335" s="84">
        <f t="shared" si="264"/>
        <v>266304.45600000001</v>
      </c>
      <c r="J335" s="66">
        <v>25</v>
      </c>
      <c r="K335" s="84">
        <f>I335*25%</f>
        <v>66576.114000000001</v>
      </c>
      <c r="L335" s="19">
        <f t="shared" si="260"/>
        <v>332880.57</v>
      </c>
      <c r="M335" s="66"/>
      <c r="N335" s="86"/>
      <c r="O335" s="66"/>
      <c r="P335" s="86"/>
      <c r="Q335" s="66"/>
      <c r="R335" s="84"/>
      <c r="S335" s="66"/>
      <c r="T335" s="84"/>
      <c r="U335" s="19">
        <f t="shared" si="261"/>
        <v>33288.057000000001</v>
      </c>
      <c r="V335" s="19">
        <f>I335+K335+N335+P335+R335+T335+U335</f>
        <v>366168.62699999998</v>
      </c>
      <c r="W335" s="87">
        <v>0.75</v>
      </c>
      <c r="X335" s="84">
        <f>V335*W335</f>
        <v>274626.47025000001</v>
      </c>
      <c r="Y335" s="5"/>
      <c r="Z335" s="5"/>
      <c r="AA335" s="5"/>
      <c r="AB335" s="5"/>
      <c r="AC335" s="5"/>
      <c r="AD335" s="5"/>
      <c r="AE335" s="5"/>
      <c r="AF335" s="5"/>
      <c r="AG335" s="5"/>
      <c r="AH335" s="5"/>
      <c r="AI335" s="5"/>
      <c r="AJ335" s="5"/>
      <c r="AK335" s="5"/>
      <c r="AL335" s="5"/>
      <c r="AM335" s="5"/>
      <c r="AN335" s="5"/>
      <c r="AO335" s="5"/>
      <c r="AP335" s="5"/>
      <c r="AQ335" s="5"/>
      <c r="AR335" s="5"/>
      <c r="AS335" s="5"/>
      <c r="AT335" s="5"/>
      <c r="AU335" s="5"/>
      <c r="AV335" s="5"/>
      <c r="AW335" s="5"/>
      <c r="AX335" s="5"/>
      <c r="AY335" s="5"/>
      <c r="AZ335" s="5"/>
      <c r="BA335" s="5"/>
      <c r="BB335" s="5"/>
      <c r="BC335" s="5"/>
      <c r="BD335" s="5"/>
      <c r="BE335" s="5"/>
      <c r="BF335" s="5"/>
      <c r="BG335" s="5"/>
      <c r="BH335" s="5"/>
      <c r="BI335" s="5"/>
      <c r="BJ335" s="5"/>
      <c r="BK335" s="5"/>
      <c r="BL335" s="5"/>
      <c r="BM335" s="5"/>
      <c r="BN335" s="5"/>
      <c r="BO335" s="5"/>
      <c r="BP335" s="5"/>
      <c r="BQ335" s="5"/>
      <c r="BR335" s="5"/>
      <c r="BS335" s="5"/>
      <c r="BT335" s="5"/>
      <c r="BU335" s="5"/>
      <c r="BV335" s="5"/>
      <c r="BW335" s="5"/>
      <c r="BX335" s="5"/>
      <c r="BY335" s="5"/>
      <c r="BZ335" s="5"/>
      <c r="CA335" s="5"/>
    </row>
    <row r="336" spans="1:79" s="25" customFormat="1" ht="25.5" customHeight="1">
      <c r="A336" s="93"/>
      <c r="B336" s="115" t="s">
        <v>79</v>
      </c>
      <c r="C336" s="67" t="s">
        <v>25</v>
      </c>
      <c r="D336" s="66">
        <v>10.130000000000001</v>
      </c>
      <c r="E336" s="83" t="s">
        <v>237</v>
      </c>
      <c r="F336" s="66">
        <v>17697</v>
      </c>
      <c r="G336" s="66">
        <v>4.4000000000000004</v>
      </c>
      <c r="H336" s="84">
        <f>F336*G336</f>
        <v>77866.8</v>
      </c>
      <c r="I336" s="84">
        <f t="shared" si="264"/>
        <v>266304.45600000001</v>
      </c>
      <c r="J336" s="66">
        <v>25</v>
      </c>
      <c r="K336" s="84">
        <f>I336*25%</f>
        <v>66576.114000000001</v>
      </c>
      <c r="L336" s="19">
        <f t="shared" si="260"/>
        <v>332880.57</v>
      </c>
      <c r="M336" s="66"/>
      <c r="N336" s="86"/>
      <c r="O336" s="66"/>
      <c r="P336" s="86"/>
      <c r="Q336" s="66">
        <v>80</v>
      </c>
      <c r="R336" s="84">
        <f>Q336*F336/100</f>
        <v>14157.6</v>
      </c>
      <c r="S336" s="66"/>
      <c r="T336" s="84"/>
      <c r="U336" s="19">
        <f t="shared" si="261"/>
        <v>33288.057000000001</v>
      </c>
      <c r="V336" s="19">
        <f>I336+K336+N336+P336+R336+T336+U336</f>
        <v>380326.22699999996</v>
      </c>
      <c r="W336" s="87">
        <v>1.5</v>
      </c>
      <c r="X336" s="84">
        <f>V336*W336</f>
        <v>570489.34049999993</v>
      </c>
      <c r="Y336" s="5"/>
      <c r="Z336" s="5"/>
      <c r="AA336" s="5"/>
      <c r="AB336" s="5"/>
      <c r="AC336" s="5"/>
      <c r="AD336" s="5"/>
      <c r="AE336" s="5"/>
      <c r="AF336" s="5"/>
      <c r="AG336" s="5"/>
      <c r="AH336" s="5"/>
      <c r="AI336" s="5"/>
      <c r="AJ336" s="5"/>
      <c r="AK336" s="5"/>
      <c r="AL336" s="5"/>
      <c r="AM336" s="5"/>
      <c r="AN336" s="5"/>
      <c r="AO336" s="5"/>
      <c r="AP336" s="5"/>
      <c r="AQ336" s="5"/>
      <c r="AR336" s="5"/>
      <c r="AS336" s="5"/>
      <c r="AT336" s="5"/>
      <c r="AU336" s="5"/>
      <c r="AV336" s="5"/>
      <c r="AW336" s="5"/>
      <c r="AX336" s="5"/>
      <c r="AY336" s="5"/>
      <c r="AZ336" s="5"/>
      <c r="BA336" s="5"/>
      <c r="BB336" s="5"/>
      <c r="BC336" s="5"/>
      <c r="BD336" s="5"/>
      <c r="BE336" s="5"/>
      <c r="BF336" s="5"/>
      <c r="BG336" s="5"/>
      <c r="BH336" s="5"/>
      <c r="BI336" s="5"/>
      <c r="BJ336" s="5"/>
      <c r="BK336" s="5"/>
      <c r="BL336" s="5"/>
      <c r="BM336" s="5"/>
      <c r="BN336" s="5"/>
      <c r="BO336" s="5"/>
      <c r="BP336" s="5"/>
      <c r="BQ336" s="5"/>
      <c r="BR336" s="5"/>
      <c r="BS336" s="5"/>
      <c r="BT336" s="5"/>
      <c r="BU336" s="5"/>
      <c r="BV336" s="5"/>
      <c r="BW336" s="5"/>
      <c r="BX336" s="5"/>
      <c r="BY336" s="5"/>
      <c r="BZ336" s="5"/>
      <c r="CA336" s="5"/>
    </row>
    <row r="337" spans="1:79" s="25" customFormat="1" ht="25.5" customHeight="1">
      <c r="A337" s="93"/>
      <c r="B337" s="115" t="s">
        <v>326</v>
      </c>
      <c r="C337" s="67" t="s">
        <v>25</v>
      </c>
      <c r="D337" s="66">
        <v>35.11</v>
      </c>
      <c r="E337" s="83" t="s">
        <v>237</v>
      </c>
      <c r="F337" s="66">
        <v>17697</v>
      </c>
      <c r="G337" s="66">
        <v>4.7699999999999996</v>
      </c>
      <c r="H337" s="84">
        <f>F337*G337</f>
        <v>84414.689999999988</v>
      </c>
      <c r="I337" s="84">
        <f t="shared" si="264"/>
        <v>288698.23979999998</v>
      </c>
      <c r="J337" s="66">
        <v>25</v>
      </c>
      <c r="K337" s="84">
        <f>I337*25%</f>
        <v>72174.559949999995</v>
      </c>
      <c r="L337" s="19">
        <f t="shared" si="260"/>
        <v>360872.79975000001</v>
      </c>
      <c r="M337" s="66">
        <v>50</v>
      </c>
      <c r="N337" s="86">
        <f>M337*F337/100</f>
        <v>8848.5</v>
      </c>
      <c r="O337" s="66"/>
      <c r="P337" s="86"/>
      <c r="Q337" s="66"/>
      <c r="R337" s="84"/>
      <c r="S337" s="66"/>
      <c r="T337" s="84"/>
      <c r="U337" s="19">
        <f t="shared" si="261"/>
        <v>36087.279974999998</v>
      </c>
      <c r="V337" s="19">
        <f>I337+K337+N337+P337+R337+T337+U337</f>
        <v>405808.57972500002</v>
      </c>
      <c r="W337" s="87">
        <v>0.5</v>
      </c>
      <c r="X337" s="84">
        <f>V337*W337</f>
        <v>202904.28986250001</v>
      </c>
      <c r="Y337" s="5"/>
      <c r="Z337" s="5"/>
      <c r="AA337" s="5"/>
      <c r="AB337" s="5"/>
      <c r="AC337" s="5"/>
      <c r="AD337" s="5"/>
      <c r="AE337" s="5"/>
      <c r="AF337" s="5"/>
      <c r="AG337" s="5"/>
      <c r="AH337" s="5"/>
      <c r="AI337" s="5"/>
      <c r="AJ337" s="5"/>
      <c r="AK337" s="5"/>
      <c r="AL337" s="5"/>
      <c r="AM337" s="5"/>
      <c r="AN337" s="5"/>
      <c r="AO337" s="5"/>
      <c r="AP337" s="5"/>
      <c r="AQ337" s="5"/>
      <c r="AR337" s="5"/>
      <c r="AS337" s="5"/>
      <c r="AT337" s="5"/>
      <c r="AU337" s="5"/>
      <c r="AV337" s="5"/>
      <c r="AW337" s="5"/>
      <c r="AX337" s="5"/>
      <c r="AY337" s="5"/>
      <c r="AZ337" s="5"/>
      <c r="BA337" s="5"/>
      <c r="BB337" s="5"/>
      <c r="BC337" s="5"/>
      <c r="BD337" s="5"/>
      <c r="BE337" s="5"/>
      <c r="BF337" s="5"/>
      <c r="BG337" s="5"/>
      <c r="BH337" s="5"/>
      <c r="BI337" s="5"/>
      <c r="BJ337" s="5"/>
      <c r="BK337" s="5"/>
      <c r="BL337" s="5"/>
      <c r="BM337" s="5"/>
      <c r="BN337" s="5"/>
      <c r="BO337" s="5"/>
      <c r="BP337" s="5"/>
      <c r="BQ337" s="5"/>
      <c r="BR337" s="5"/>
      <c r="BS337" s="5"/>
      <c r="BT337" s="5"/>
      <c r="BU337" s="5"/>
      <c r="BV337" s="5"/>
      <c r="BW337" s="5"/>
      <c r="BX337" s="5"/>
      <c r="BY337" s="5"/>
      <c r="BZ337" s="5"/>
      <c r="CA337" s="5"/>
    </row>
    <row r="338" spans="1:79" s="25" customFormat="1" ht="25.5" customHeight="1">
      <c r="A338" s="93"/>
      <c r="B338" s="115" t="s">
        <v>85</v>
      </c>
      <c r="C338" s="67" t="s">
        <v>25</v>
      </c>
      <c r="D338" s="141" t="s">
        <v>413</v>
      </c>
      <c r="E338" s="83" t="s">
        <v>237</v>
      </c>
      <c r="F338" s="66">
        <v>17697</v>
      </c>
      <c r="G338" s="66">
        <v>4.13</v>
      </c>
      <c r="H338" s="84">
        <f t="shared" si="141"/>
        <v>73088.61</v>
      </c>
      <c r="I338" s="84">
        <f t="shared" si="264"/>
        <v>249963.04619999998</v>
      </c>
      <c r="J338" s="66">
        <v>25</v>
      </c>
      <c r="K338" s="84">
        <f t="shared" si="265"/>
        <v>62490.761549999996</v>
      </c>
      <c r="L338" s="19">
        <f t="shared" si="260"/>
        <v>312453.80774999998</v>
      </c>
      <c r="M338" s="66"/>
      <c r="N338" s="86"/>
      <c r="O338" s="66"/>
      <c r="P338" s="86"/>
      <c r="Q338" s="66">
        <v>80</v>
      </c>
      <c r="R338" s="84">
        <f t="shared" ref="R338" si="268">Q338*F338/100</f>
        <v>14157.6</v>
      </c>
      <c r="S338" s="66"/>
      <c r="T338" s="84"/>
      <c r="U338" s="19">
        <f t="shared" si="261"/>
        <v>31245.380774999998</v>
      </c>
      <c r="V338" s="19">
        <f t="shared" si="145"/>
        <v>357856.78852499998</v>
      </c>
      <c r="W338" s="87">
        <v>1</v>
      </c>
      <c r="X338" s="84">
        <f t="shared" si="146"/>
        <v>357856.78852499998</v>
      </c>
      <c r="Y338" s="5"/>
      <c r="Z338" s="5"/>
      <c r="AA338" s="5"/>
      <c r="AB338" s="5"/>
      <c r="AC338" s="5"/>
      <c r="AD338" s="5"/>
      <c r="AE338" s="5"/>
      <c r="AF338" s="5"/>
      <c r="AG338" s="5"/>
      <c r="AH338" s="5"/>
      <c r="AI338" s="5"/>
      <c r="AJ338" s="5"/>
      <c r="AK338" s="5"/>
      <c r="AL338" s="5"/>
      <c r="AM338" s="5"/>
      <c r="AN338" s="5"/>
      <c r="AO338" s="5"/>
      <c r="AP338" s="5"/>
      <c r="AQ338" s="5"/>
      <c r="AR338" s="5"/>
      <c r="AS338" s="5"/>
      <c r="AT338" s="5"/>
      <c r="AU338" s="5"/>
      <c r="AV338" s="5"/>
      <c r="AW338" s="5"/>
      <c r="AX338" s="5"/>
      <c r="AY338" s="5"/>
      <c r="AZ338" s="5"/>
      <c r="BA338" s="5"/>
      <c r="BB338" s="5"/>
      <c r="BC338" s="5"/>
      <c r="BD338" s="5"/>
      <c r="BE338" s="5"/>
      <c r="BF338" s="5"/>
      <c r="BG338" s="5"/>
      <c r="BH338" s="5"/>
      <c r="BI338" s="5"/>
      <c r="BJ338" s="5"/>
      <c r="BK338" s="5"/>
      <c r="BL338" s="5"/>
      <c r="BM338" s="5"/>
      <c r="BN338" s="5"/>
      <c r="BO338" s="5"/>
      <c r="BP338" s="5"/>
      <c r="BQ338" s="5"/>
      <c r="BR338" s="5"/>
      <c r="BS338" s="5"/>
      <c r="BT338" s="5"/>
      <c r="BU338" s="5"/>
      <c r="BV338" s="5"/>
      <c r="BW338" s="5"/>
      <c r="BX338" s="5"/>
      <c r="BY338" s="5"/>
      <c r="BZ338" s="5"/>
      <c r="CA338" s="5"/>
    </row>
    <row r="339" spans="1:79" s="25" customFormat="1" ht="25.5" customHeight="1">
      <c r="A339" s="93"/>
      <c r="B339" s="115" t="s">
        <v>86</v>
      </c>
      <c r="C339" s="67" t="s">
        <v>25</v>
      </c>
      <c r="D339" s="66">
        <v>10.130000000000001</v>
      </c>
      <c r="E339" s="83" t="s">
        <v>237</v>
      </c>
      <c r="F339" s="66">
        <v>17697</v>
      </c>
      <c r="G339" s="66">
        <v>4.4000000000000004</v>
      </c>
      <c r="H339" s="84">
        <f t="shared" si="141"/>
        <v>77866.8</v>
      </c>
      <c r="I339" s="84">
        <f t="shared" si="264"/>
        <v>266304.45600000001</v>
      </c>
      <c r="J339" s="66">
        <v>25</v>
      </c>
      <c r="K339" s="84">
        <f t="shared" si="265"/>
        <v>66576.114000000001</v>
      </c>
      <c r="L339" s="19">
        <f t="shared" si="260"/>
        <v>332880.57</v>
      </c>
      <c r="M339" s="66"/>
      <c r="N339" s="86"/>
      <c r="O339" s="66">
        <v>20</v>
      </c>
      <c r="P339" s="86">
        <f t="shared" ref="P339:P343" si="269">O339*F339/100</f>
        <v>3539.4</v>
      </c>
      <c r="Q339" s="66"/>
      <c r="R339" s="84"/>
      <c r="S339" s="66"/>
      <c r="T339" s="84"/>
      <c r="U339" s="19">
        <f t="shared" si="261"/>
        <v>33288.057000000001</v>
      </c>
      <c r="V339" s="19">
        <f t="shared" si="145"/>
        <v>369708.027</v>
      </c>
      <c r="W339" s="87">
        <v>0.25</v>
      </c>
      <c r="X339" s="84">
        <f t="shared" si="146"/>
        <v>92427.00675</v>
      </c>
      <c r="Y339" s="5"/>
      <c r="Z339" s="5"/>
      <c r="AA339" s="5"/>
      <c r="AB339" s="5"/>
      <c r="AC339" s="5"/>
      <c r="AD339" s="5"/>
      <c r="AE339" s="5"/>
      <c r="AF339" s="5"/>
      <c r="AG339" s="5"/>
      <c r="AH339" s="5"/>
      <c r="AI339" s="5"/>
      <c r="AJ339" s="5"/>
      <c r="AK339" s="5"/>
      <c r="AL339" s="5"/>
      <c r="AM339" s="5"/>
      <c r="AN339" s="5"/>
      <c r="AO339" s="5"/>
      <c r="AP339" s="5"/>
      <c r="AQ339" s="5"/>
      <c r="AR339" s="5"/>
      <c r="AS339" s="5"/>
      <c r="AT339" s="5"/>
      <c r="AU339" s="5"/>
      <c r="AV339" s="5"/>
      <c r="AW339" s="5"/>
      <c r="AX339" s="5"/>
      <c r="AY339" s="5"/>
      <c r="AZ339" s="5"/>
      <c r="BA339" s="5"/>
      <c r="BB339" s="5"/>
      <c r="BC339" s="5"/>
      <c r="BD339" s="5"/>
      <c r="BE339" s="5"/>
      <c r="BF339" s="5"/>
      <c r="BG339" s="5"/>
      <c r="BH339" s="5"/>
      <c r="BI339" s="5"/>
      <c r="BJ339" s="5"/>
      <c r="BK339" s="5"/>
      <c r="BL339" s="5"/>
      <c r="BM339" s="5"/>
      <c r="BN339" s="5"/>
      <c r="BO339" s="5"/>
      <c r="BP339" s="5"/>
      <c r="BQ339" s="5"/>
      <c r="BR339" s="5"/>
      <c r="BS339" s="5"/>
      <c r="BT339" s="5"/>
      <c r="BU339" s="5"/>
      <c r="BV339" s="5"/>
      <c r="BW339" s="5"/>
      <c r="BX339" s="5"/>
      <c r="BY339" s="5"/>
      <c r="BZ339" s="5"/>
      <c r="CA339" s="5"/>
    </row>
    <row r="340" spans="1:79" s="25" customFormat="1" ht="25.5" customHeight="1">
      <c r="A340" s="93"/>
      <c r="B340" s="115" t="s">
        <v>87</v>
      </c>
      <c r="C340" s="67" t="s">
        <v>25</v>
      </c>
      <c r="D340" s="66">
        <v>4.08</v>
      </c>
      <c r="E340" s="83" t="s">
        <v>237</v>
      </c>
      <c r="F340" s="66">
        <v>17697</v>
      </c>
      <c r="G340" s="66">
        <v>4.26</v>
      </c>
      <c r="H340" s="84">
        <f t="shared" si="141"/>
        <v>75389.22</v>
      </c>
      <c r="I340" s="84">
        <f t="shared" si="264"/>
        <v>257831.1324</v>
      </c>
      <c r="J340" s="66">
        <v>25</v>
      </c>
      <c r="K340" s="84">
        <f t="shared" si="265"/>
        <v>64457.783100000001</v>
      </c>
      <c r="L340" s="19">
        <f t="shared" si="260"/>
        <v>322288.9155</v>
      </c>
      <c r="M340" s="66"/>
      <c r="N340" s="86"/>
      <c r="O340" s="66"/>
      <c r="P340" s="86"/>
      <c r="Q340" s="66"/>
      <c r="R340" s="84"/>
      <c r="S340" s="66"/>
      <c r="T340" s="84"/>
      <c r="U340" s="19">
        <f t="shared" si="261"/>
        <v>32228.891550000004</v>
      </c>
      <c r="V340" s="19">
        <f t="shared" si="145"/>
        <v>354517.80705</v>
      </c>
      <c r="W340" s="87">
        <v>0.25</v>
      </c>
      <c r="X340" s="84">
        <f t="shared" si="146"/>
        <v>88629.451762500001</v>
      </c>
      <c r="Y340" s="5"/>
      <c r="Z340" s="5"/>
      <c r="AA340" s="5"/>
      <c r="AB340" s="5"/>
      <c r="AC340" s="5"/>
      <c r="AD340" s="5"/>
      <c r="AE340" s="5"/>
      <c r="AF340" s="5"/>
      <c r="AG340" s="5"/>
      <c r="AH340" s="5"/>
      <c r="AI340" s="5"/>
      <c r="AJ340" s="5"/>
      <c r="AK340" s="5"/>
      <c r="AL340" s="5"/>
      <c r="AM340" s="5"/>
      <c r="AN340" s="5"/>
      <c r="AO340" s="5"/>
      <c r="AP340" s="5"/>
      <c r="AQ340" s="5"/>
      <c r="AR340" s="5"/>
      <c r="AS340" s="5"/>
      <c r="AT340" s="5"/>
      <c r="AU340" s="5"/>
      <c r="AV340" s="5"/>
      <c r="AW340" s="5"/>
      <c r="AX340" s="5"/>
      <c r="AY340" s="5"/>
      <c r="AZ340" s="5"/>
      <c r="BA340" s="5"/>
      <c r="BB340" s="5"/>
      <c r="BC340" s="5"/>
      <c r="BD340" s="5"/>
      <c r="BE340" s="5"/>
      <c r="BF340" s="5"/>
      <c r="BG340" s="5"/>
      <c r="BH340" s="5"/>
      <c r="BI340" s="5"/>
      <c r="BJ340" s="5"/>
      <c r="BK340" s="5"/>
      <c r="BL340" s="5"/>
      <c r="BM340" s="5"/>
      <c r="BN340" s="5"/>
      <c r="BO340" s="5"/>
      <c r="BP340" s="5"/>
      <c r="BQ340" s="5"/>
      <c r="BR340" s="5"/>
      <c r="BS340" s="5"/>
      <c r="BT340" s="5"/>
      <c r="BU340" s="5"/>
      <c r="BV340" s="5"/>
      <c r="BW340" s="5"/>
      <c r="BX340" s="5"/>
      <c r="BY340" s="5"/>
      <c r="BZ340" s="5"/>
      <c r="CA340" s="5"/>
    </row>
    <row r="341" spans="1:79" s="25" customFormat="1" ht="25.5" customHeight="1">
      <c r="A341" s="93"/>
      <c r="B341" s="115" t="s">
        <v>87</v>
      </c>
      <c r="C341" s="67" t="s">
        <v>25</v>
      </c>
      <c r="D341" s="66">
        <v>10.130000000000001</v>
      </c>
      <c r="E341" s="83" t="s">
        <v>237</v>
      </c>
      <c r="F341" s="66">
        <v>17697</v>
      </c>
      <c r="G341" s="66">
        <v>4.4000000000000004</v>
      </c>
      <c r="H341" s="84">
        <f t="shared" ref="H341" si="270">F341*G341</f>
        <v>77866.8</v>
      </c>
      <c r="I341" s="84">
        <f t="shared" si="264"/>
        <v>266304.45600000001</v>
      </c>
      <c r="J341" s="66">
        <v>25</v>
      </c>
      <c r="K341" s="84">
        <f t="shared" ref="K341" si="271">I341*25%</f>
        <v>66576.114000000001</v>
      </c>
      <c r="L341" s="19">
        <f t="shared" si="260"/>
        <v>332880.57</v>
      </c>
      <c r="M341" s="66"/>
      <c r="N341" s="86"/>
      <c r="O341" s="66"/>
      <c r="P341" s="86"/>
      <c r="Q341" s="66"/>
      <c r="R341" s="84"/>
      <c r="S341" s="66"/>
      <c r="T341" s="84"/>
      <c r="U341" s="19">
        <f t="shared" si="261"/>
        <v>33288.057000000001</v>
      </c>
      <c r="V341" s="19">
        <f t="shared" ref="V341" si="272">I341+K341+N341+P341+R341+T341+U341</f>
        <v>366168.62699999998</v>
      </c>
      <c r="W341" s="87">
        <v>0.25</v>
      </c>
      <c r="X341" s="84">
        <f t="shared" ref="X341" si="273">V341*W341</f>
        <v>91542.156749999995</v>
      </c>
      <c r="Y341" s="5"/>
      <c r="Z341" s="5"/>
      <c r="AA341" s="5"/>
      <c r="AB341" s="5"/>
      <c r="AC341" s="5"/>
      <c r="AD341" s="5"/>
      <c r="AE341" s="5"/>
      <c r="AF341" s="5"/>
      <c r="AG341" s="5"/>
      <c r="AH341" s="5"/>
      <c r="AI341" s="5"/>
      <c r="AJ341" s="5"/>
      <c r="AK341" s="5"/>
      <c r="AL341" s="5"/>
      <c r="AM341" s="5"/>
      <c r="AN341" s="5"/>
      <c r="AO341" s="5"/>
      <c r="AP341" s="5"/>
      <c r="AQ341" s="5"/>
      <c r="AR341" s="5"/>
      <c r="AS341" s="5"/>
      <c r="AT341" s="5"/>
      <c r="AU341" s="5"/>
      <c r="AV341" s="5"/>
      <c r="AW341" s="5"/>
      <c r="AX341" s="5"/>
      <c r="AY341" s="5"/>
      <c r="AZ341" s="5"/>
      <c r="BA341" s="5"/>
      <c r="BB341" s="5"/>
      <c r="BC341" s="5"/>
      <c r="BD341" s="5"/>
      <c r="BE341" s="5"/>
      <c r="BF341" s="5"/>
      <c r="BG341" s="5"/>
      <c r="BH341" s="5"/>
      <c r="BI341" s="5"/>
      <c r="BJ341" s="5"/>
      <c r="BK341" s="5"/>
      <c r="BL341" s="5"/>
      <c r="BM341" s="5"/>
      <c r="BN341" s="5"/>
      <c r="BO341" s="5"/>
      <c r="BP341" s="5"/>
      <c r="BQ341" s="5"/>
      <c r="BR341" s="5"/>
      <c r="BS341" s="5"/>
      <c r="BT341" s="5"/>
      <c r="BU341" s="5"/>
      <c r="BV341" s="5"/>
      <c r="BW341" s="5"/>
      <c r="BX341" s="5"/>
      <c r="BY341" s="5"/>
      <c r="BZ341" s="5"/>
      <c r="CA341" s="5"/>
    </row>
    <row r="342" spans="1:79" s="25" customFormat="1" ht="25.5" customHeight="1">
      <c r="A342" s="93"/>
      <c r="B342" s="115" t="s">
        <v>88</v>
      </c>
      <c r="C342" s="67" t="s">
        <v>25</v>
      </c>
      <c r="D342" s="66">
        <v>2.0299999999999998</v>
      </c>
      <c r="E342" s="83" t="s">
        <v>237</v>
      </c>
      <c r="F342" s="66">
        <v>17697</v>
      </c>
      <c r="G342" s="66">
        <v>4.21</v>
      </c>
      <c r="H342" s="84">
        <f>F342*G342</f>
        <v>74504.37</v>
      </c>
      <c r="I342" s="84">
        <f t="shared" si="264"/>
        <v>254804.94539999997</v>
      </c>
      <c r="J342" s="66">
        <v>25</v>
      </c>
      <c r="K342" s="84">
        <f t="shared" si="265"/>
        <v>63701.236349999992</v>
      </c>
      <c r="L342" s="19">
        <f t="shared" si="260"/>
        <v>318506.18174999999</v>
      </c>
      <c r="M342" s="66"/>
      <c r="N342" s="86"/>
      <c r="O342" s="66">
        <v>20</v>
      </c>
      <c r="P342" s="86">
        <f>O342*F342/100</f>
        <v>3539.4</v>
      </c>
      <c r="Q342" s="66"/>
      <c r="R342" s="84"/>
      <c r="S342" s="66"/>
      <c r="T342" s="84"/>
      <c r="U342" s="19">
        <f t="shared" si="261"/>
        <v>31850.618175</v>
      </c>
      <c r="V342" s="19">
        <f t="shared" si="145"/>
        <v>353896.19992500002</v>
      </c>
      <c r="W342" s="87">
        <v>0.5</v>
      </c>
      <c r="X342" s="84">
        <f t="shared" si="146"/>
        <v>176948.09996250001</v>
      </c>
      <c r="Y342" s="5"/>
      <c r="Z342" s="5"/>
      <c r="AA342" s="5"/>
      <c r="AB342" s="5"/>
      <c r="AC342" s="5"/>
      <c r="AD342" s="5"/>
      <c r="AE342" s="5"/>
      <c r="AF342" s="5"/>
      <c r="AG342" s="5"/>
      <c r="AH342" s="5"/>
      <c r="AI342" s="5"/>
      <c r="AJ342" s="5"/>
      <c r="AK342" s="5"/>
      <c r="AL342" s="5"/>
      <c r="AM342" s="5"/>
      <c r="AN342" s="5"/>
      <c r="AO342" s="5"/>
      <c r="AP342" s="5"/>
      <c r="AQ342" s="5"/>
      <c r="AR342" s="5"/>
      <c r="AS342" s="5"/>
      <c r="AT342" s="5"/>
      <c r="AU342" s="5"/>
      <c r="AV342" s="5"/>
      <c r="AW342" s="5"/>
      <c r="AX342" s="5"/>
      <c r="AY342" s="5"/>
      <c r="AZ342" s="5"/>
      <c r="BA342" s="5"/>
      <c r="BB342" s="5"/>
      <c r="BC342" s="5"/>
      <c r="BD342" s="5"/>
      <c r="BE342" s="5"/>
      <c r="BF342" s="5"/>
      <c r="BG342" s="5"/>
      <c r="BH342" s="5"/>
      <c r="BI342" s="5"/>
      <c r="BJ342" s="5"/>
      <c r="BK342" s="5"/>
      <c r="BL342" s="5"/>
      <c r="BM342" s="5"/>
      <c r="BN342" s="5"/>
      <c r="BO342" s="5"/>
      <c r="BP342" s="5"/>
      <c r="BQ342" s="5"/>
      <c r="BR342" s="5"/>
      <c r="BS342" s="5"/>
      <c r="BT342" s="5"/>
      <c r="BU342" s="5"/>
      <c r="BV342" s="5"/>
      <c r="BW342" s="5"/>
      <c r="BX342" s="5"/>
      <c r="BY342" s="5"/>
      <c r="BZ342" s="5"/>
      <c r="CA342" s="5"/>
    </row>
    <row r="343" spans="1:79" s="25" customFormat="1" ht="25.5" customHeight="1">
      <c r="A343" s="93"/>
      <c r="B343" s="115" t="s">
        <v>89</v>
      </c>
      <c r="C343" s="67" t="s">
        <v>25</v>
      </c>
      <c r="D343" s="66">
        <v>5.0199999999999996</v>
      </c>
      <c r="E343" s="83" t="s">
        <v>237</v>
      </c>
      <c r="F343" s="66">
        <v>17697</v>
      </c>
      <c r="G343" s="66">
        <v>4.3</v>
      </c>
      <c r="H343" s="84">
        <f t="shared" si="141"/>
        <v>76097.099999999991</v>
      </c>
      <c r="I343" s="84">
        <f t="shared" si="264"/>
        <v>260252.08199999997</v>
      </c>
      <c r="J343" s="66">
        <v>25</v>
      </c>
      <c r="K343" s="84">
        <f t="shared" si="265"/>
        <v>65063.020499999991</v>
      </c>
      <c r="L343" s="19">
        <f t="shared" si="260"/>
        <v>325315.10249999998</v>
      </c>
      <c r="M343" s="66">
        <v>50</v>
      </c>
      <c r="N343" s="86">
        <f t="shared" ref="N343" si="274">M343*F343/100</f>
        <v>8848.5</v>
      </c>
      <c r="O343" s="66">
        <v>22</v>
      </c>
      <c r="P343" s="86">
        <f t="shared" si="269"/>
        <v>3893.34</v>
      </c>
      <c r="Q343" s="66"/>
      <c r="R343" s="84"/>
      <c r="S343" s="66"/>
      <c r="T343" s="84"/>
      <c r="U343" s="19">
        <f t="shared" si="261"/>
        <v>32531.510249999999</v>
      </c>
      <c r="V343" s="19">
        <f t="shared" si="145"/>
        <v>370588.45275</v>
      </c>
      <c r="W343" s="87">
        <v>0.25</v>
      </c>
      <c r="X343" s="84">
        <f t="shared" si="146"/>
        <v>92647.113187499999</v>
      </c>
      <c r="Y343" s="5"/>
      <c r="Z343" s="5"/>
      <c r="AA343" s="5"/>
      <c r="AB343" s="5"/>
      <c r="AC343" s="5"/>
      <c r="AD343" s="5"/>
      <c r="AE343" s="5"/>
      <c r="AF343" s="5"/>
      <c r="AG343" s="5"/>
      <c r="AH343" s="5"/>
      <c r="AI343" s="5"/>
      <c r="AJ343" s="5"/>
      <c r="AK343" s="5"/>
      <c r="AL343" s="5"/>
      <c r="AM343" s="5"/>
      <c r="AN343" s="5"/>
      <c r="AO343" s="5"/>
      <c r="AP343" s="5"/>
      <c r="AQ343" s="5"/>
      <c r="AR343" s="5"/>
      <c r="AS343" s="5"/>
      <c r="AT343" s="5"/>
      <c r="AU343" s="5"/>
      <c r="AV343" s="5"/>
      <c r="AW343" s="5"/>
      <c r="AX343" s="5"/>
      <c r="AY343" s="5"/>
      <c r="AZ343" s="5"/>
      <c r="BA343" s="5"/>
      <c r="BB343" s="5"/>
      <c r="BC343" s="5"/>
      <c r="BD343" s="5"/>
      <c r="BE343" s="5"/>
      <c r="BF343" s="5"/>
      <c r="BG343" s="5"/>
      <c r="BH343" s="5"/>
      <c r="BI343" s="5"/>
      <c r="BJ343" s="5"/>
      <c r="BK343" s="5"/>
      <c r="BL343" s="5"/>
      <c r="BM343" s="5"/>
      <c r="BN343" s="5"/>
      <c r="BO343" s="5"/>
      <c r="BP343" s="5"/>
      <c r="BQ343" s="5"/>
      <c r="BR343" s="5"/>
      <c r="BS343" s="5"/>
      <c r="BT343" s="5"/>
      <c r="BU343" s="5"/>
      <c r="BV343" s="5"/>
      <c r="BW343" s="5"/>
      <c r="BX343" s="5"/>
      <c r="BY343" s="5"/>
      <c r="BZ343" s="5"/>
      <c r="CA343" s="5"/>
    </row>
    <row r="344" spans="1:79" s="25" customFormat="1" ht="25.5" customHeight="1">
      <c r="A344" s="93"/>
      <c r="B344" s="115" t="s">
        <v>89</v>
      </c>
      <c r="C344" s="67" t="s">
        <v>25</v>
      </c>
      <c r="D344" s="66">
        <v>10.130000000000001</v>
      </c>
      <c r="E344" s="83" t="s">
        <v>237</v>
      </c>
      <c r="F344" s="66">
        <v>17697</v>
      </c>
      <c r="G344" s="66">
        <v>4.4000000000000004</v>
      </c>
      <c r="H344" s="84">
        <f t="shared" ref="H344" si="275">F344*G344</f>
        <v>77866.8</v>
      </c>
      <c r="I344" s="84">
        <f t="shared" si="264"/>
        <v>266304.45600000001</v>
      </c>
      <c r="J344" s="66">
        <v>25</v>
      </c>
      <c r="K344" s="84">
        <f t="shared" ref="K344" si="276">I344*25%</f>
        <v>66576.114000000001</v>
      </c>
      <c r="L344" s="19">
        <f t="shared" si="260"/>
        <v>332880.57</v>
      </c>
      <c r="M344" s="66">
        <v>50</v>
      </c>
      <c r="N344" s="86">
        <f t="shared" ref="N344" si="277">M344*F344/100</f>
        <v>8848.5</v>
      </c>
      <c r="O344" s="66">
        <v>22</v>
      </c>
      <c r="P344" s="86">
        <f t="shared" ref="P344" si="278">O344*F344/100</f>
        <v>3893.34</v>
      </c>
      <c r="Q344" s="66"/>
      <c r="R344" s="84"/>
      <c r="S344" s="66"/>
      <c r="T344" s="84"/>
      <c r="U344" s="19">
        <f t="shared" si="261"/>
        <v>33288.057000000001</v>
      </c>
      <c r="V344" s="19">
        <f t="shared" ref="V344" si="279">I344+K344+N344+P344+R344+T344+U344</f>
        <v>378910.46700000006</v>
      </c>
      <c r="W344" s="87">
        <v>0.25</v>
      </c>
      <c r="X344" s="84">
        <f t="shared" ref="X344" si="280">V344*W344</f>
        <v>94727.616750000016</v>
      </c>
      <c r="Y344" s="5"/>
      <c r="Z344" s="5"/>
      <c r="AA344" s="5"/>
      <c r="AB344" s="5"/>
      <c r="AC344" s="5"/>
      <c r="AD344" s="5"/>
      <c r="AE344" s="5"/>
      <c r="AF344" s="5"/>
      <c r="AG344" s="5"/>
      <c r="AH344" s="5"/>
      <c r="AI344" s="5"/>
      <c r="AJ344" s="5"/>
      <c r="AK344" s="5"/>
      <c r="AL344" s="5"/>
      <c r="AM344" s="5"/>
      <c r="AN344" s="5"/>
      <c r="AO344" s="5"/>
      <c r="AP344" s="5"/>
      <c r="AQ344" s="5"/>
      <c r="AR344" s="5"/>
      <c r="AS344" s="5"/>
      <c r="AT344" s="5"/>
      <c r="AU344" s="5"/>
      <c r="AV344" s="5"/>
      <c r="AW344" s="5"/>
      <c r="AX344" s="5"/>
      <c r="AY344" s="5"/>
      <c r="AZ344" s="5"/>
      <c r="BA344" s="5"/>
      <c r="BB344" s="5"/>
      <c r="BC344" s="5"/>
      <c r="BD344" s="5"/>
      <c r="BE344" s="5"/>
      <c r="BF344" s="5"/>
      <c r="BG344" s="5"/>
      <c r="BH344" s="5"/>
      <c r="BI344" s="5"/>
      <c r="BJ344" s="5"/>
      <c r="BK344" s="5"/>
      <c r="BL344" s="5"/>
      <c r="BM344" s="5"/>
      <c r="BN344" s="5"/>
      <c r="BO344" s="5"/>
      <c r="BP344" s="5"/>
      <c r="BQ344" s="5"/>
      <c r="BR344" s="5"/>
      <c r="BS344" s="5"/>
      <c r="BT344" s="5"/>
      <c r="BU344" s="5"/>
      <c r="BV344" s="5"/>
      <c r="BW344" s="5"/>
      <c r="BX344" s="5"/>
      <c r="BY344" s="5"/>
      <c r="BZ344" s="5"/>
      <c r="CA344" s="5"/>
    </row>
    <row r="345" spans="1:79" s="25" customFormat="1" ht="25.5" customHeight="1">
      <c r="A345" s="93"/>
      <c r="B345" s="115" t="s">
        <v>90</v>
      </c>
      <c r="C345" s="67" t="s">
        <v>25</v>
      </c>
      <c r="D345" s="66">
        <v>5.0199999999999996</v>
      </c>
      <c r="E345" s="83" t="s">
        <v>237</v>
      </c>
      <c r="F345" s="66">
        <v>17697</v>
      </c>
      <c r="G345" s="66">
        <v>4.3</v>
      </c>
      <c r="H345" s="84">
        <f t="shared" si="141"/>
        <v>76097.099999999991</v>
      </c>
      <c r="I345" s="84">
        <f t="shared" si="264"/>
        <v>260252.08199999997</v>
      </c>
      <c r="J345" s="66">
        <v>25</v>
      </c>
      <c r="K345" s="84">
        <f t="shared" si="265"/>
        <v>65063.020499999991</v>
      </c>
      <c r="L345" s="19">
        <f t="shared" si="260"/>
        <v>325315.10249999998</v>
      </c>
      <c r="M345" s="66">
        <v>50</v>
      </c>
      <c r="N345" s="86">
        <f>M345*F345/100</f>
        <v>8848.5</v>
      </c>
      <c r="O345" s="66">
        <v>22</v>
      </c>
      <c r="P345" s="86">
        <f>O345*F345/100</f>
        <v>3893.34</v>
      </c>
      <c r="Q345" s="66"/>
      <c r="R345" s="84"/>
      <c r="S345" s="66"/>
      <c r="T345" s="84"/>
      <c r="U345" s="19">
        <f t="shared" si="261"/>
        <v>32531.510249999999</v>
      </c>
      <c r="V345" s="19">
        <f t="shared" si="145"/>
        <v>370588.45275</v>
      </c>
      <c r="W345" s="87">
        <v>0.25</v>
      </c>
      <c r="X345" s="84">
        <f t="shared" si="146"/>
        <v>92647.113187499999</v>
      </c>
      <c r="Y345" s="5"/>
      <c r="Z345" s="5"/>
      <c r="AA345" s="5"/>
      <c r="AB345" s="5"/>
      <c r="AC345" s="5"/>
      <c r="AD345" s="5"/>
      <c r="AE345" s="5"/>
      <c r="AF345" s="5"/>
      <c r="AG345" s="5"/>
      <c r="AH345" s="5"/>
      <c r="AI345" s="5"/>
      <c r="AJ345" s="5"/>
      <c r="AK345" s="5"/>
      <c r="AL345" s="5"/>
      <c r="AM345" s="5"/>
      <c r="AN345" s="5"/>
      <c r="AO345" s="5"/>
      <c r="AP345" s="5"/>
      <c r="AQ345" s="5"/>
      <c r="AR345" s="5"/>
      <c r="AS345" s="5"/>
      <c r="AT345" s="5"/>
      <c r="AU345" s="5"/>
      <c r="AV345" s="5"/>
      <c r="AW345" s="5"/>
      <c r="AX345" s="5"/>
      <c r="AY345" s="5"/>
      <c r="AZ345" s="5"/>
      <c r="BA345" s="5"/>
      <c r="BB345" s="5"/>
      <c r="BC345" s="5"/>
      <c r="BD345" s="5"/>
      <c r="BE345" s="5"/>
      <c r="BF345" s="5"/>
      <c r="BG345" s="5"/>
      <c r="BH345" s="5"/>
      <c r="BI345" s="5"/>
      <c r="BJ345" s="5"/>
      <c r="BK345" s="5"/>
      <c r="BL345" s="5"/>
      <c r="BM345" s="5"/>
      <c r="BN345" s="5"/>
      <c r="BO345" s="5"/>
      <c r="BP345" s="5"/>
      <c r="BQ345" s="5"/>
      <c r="BR345" s="5"/>
      <c r="BS345" s="5"/>
      <c r="BT345" s="5"/>
      <c r="BU345" s="5"/>
      <c r="BV345" s="5"/>
      <c r="BW345" s="5"/>
      <c r="BX345" s="5"/>
      <c r="BY345" s="5"/>
      <c r="BZ345" s="5"/>
      <c r="CA345" s="5"/>
    </row>
    <row r="346" spans="1:79" s="25" customFormat="1" ht="25.5" customHeight="1">
      <c r="A346" s="93"/>
      <c r="B346" s="115" t="s">
        <v>90</v>
      </c>
      <c r="C346" s="67" t="s">
        <v>25</v>
      </c>
      <c r="D346" s="66">
        <v>10.130000000000001</v>
      </c>
      <c r="E346" s="83" t="s">
        <v>237</v>
      </c>
      <c r="F346" s="66">
        <v>17697</v>
      </c>
      <c r="G346" s="66">
        <v>4.4000000000000004</v>
      </c>
      <c r="H346" s="84">
        <f t="shared" ref="H346:H347" si="281">F346*G346</f>
        <v>77866.8</v>
      </c>
      <c r="I346" s="84">
        <f t="shared" si="264"/>
        <v>266304.45600000001</v>
      </c>
      <c r="J346" s="66">
        <v>25</v>
      </c>
      <c r="K346" s="84">
        <f t="shared" ref="K346:K347" si="282">I346*25%</f>
        <v>66576.114000000001</v>
      </c>
      <c r="L346" s="19">
        <f t="shared" si="260"/>
        <v>332880.57</v>
      </c>
      <c r="M346" s="66">
        <v>50</v>
      </c>
      <c r="N346" s="86">
        <f>M346*F346/100</f>
        <v>8848.5</v>
      </c>
      <c r="O346" s="66">
        <v>22</v>
      </c>
      <c r="P346" s="86">
        <f>O346*F346/100</f>
        <v>3893.34</v>
      </c>
      <c r="Q346" s="66"/>
      <c r="R346" s="84"/>
      <c r="S346" s="66"/>
      <c r="T346" s="84"/>
      <c r="U346" s="19">
        <f t="shared" si="261"/>
        <v>33288.057000000001</v>
      </c>
      <c r="V346" s="19">
        <f t="shared" ref="V346:V347" si="283">I346+K346+N346+P346+R346+T346+U346</f>
        <v>378910.46700000006</v>
      </c>
      <c r="W346" s="87">
        <v>0.25</v>
      </c>
      <c r="X346" s="84">
        <f t="shared" ref="X346:X347" si="284">V346*W346</f>
        <v>94727.616750000016</v>
      </c>
      <c r="Y346" s="5"/>
      <c r="Z346" s="5"/>
      <c r="AA346" s="5"/>
      <c r="AB346" s="5"/>
      <c r="AC346" s="5"/>
      <c r="AD346" s="5"/>
      <c r="AE346" s="5"/>
      <c r="AF346" s="5"/>
      <c r="AG346" s="5"/>
      <c r="AH346" s="5"/>
      <c r="AI346" s="5"/>
      <c r="AJ346" s="5"/>
      <c r="AK346" s="5"/>
      <c r="AL346" s="5"/>
      <c r="AM346" s="5"/>
      <c r="AN346" s="5"/>
      <c r="AO346" s="5"/>
      <c r="AP346" s="5"/>
      <c r="AQ346" s="5"/>
      <c r="AR346" s="5"/>
      <c r="AS346" s="5"/>
      <c r="AT346" s="5"/>
      <c r="AU346" s="5"/>
      <c r="AV346" s="5"/>
      <c r="AW346" s="5"/>
      <c r="AX346" s="5"/>
      <c r="AY346" s="5"/>
      <c r="AZ346" s="5"/>
      <c r="BA346" s="5"/>
      <c r="BB346" s="5"/>
      <c r="BC346" s="5"/>
      <c r="BD346" s="5"/>
      <c r="BE346" s="5"/>
      <c r="BF346" s="5"/>
      <c r="BG346" s="5"/>
      <c r="BH346" s="5"/>
      <c r="BI346" s="5"/>
      <c r="BJ346" s="5"/>
      <c r="BK346" s="5"/>
      <c r="BL346" s="5"/>
      <c r="BM346" s="5"/>
      <c r="BN346" s="5"/>
      <c r="BO346" s="5"/>
      <c r="BP346" s="5"/>
      <c r="BQ346" s="5"/>
      <c r="BR346" s="5"/>
      <c r="BS346" s="5"/>
      <c r="BT346" s="5"/>
      <c r="BU346" s="5"/>
      <c r="BV346" s="5"/>
      <c r="BW346" s="5"/>
      <c r="BX346" s="5"/>
      <c r="BY346" s="5"/>
      <c r="BZ346" s="5"/>
      <c r="CA346" s="5"/>
    </row>
    <row r="347" spans="1:79" s="25" customFormat="1" ht="25.5" customHeight="1">
      <c r="A347" s="93">
        <v>0</v>
      </c>
      <c r="B347" s="115" t="s">
        <v>91</v>
      </c>
      <c r="C347" s="67" t="s">
        <v>25</v>
      </c>
      <c r="D347" s="66">
        <v>10.130000000000001</v>
      </c>
      <c r="E347" s="83" t="s">
        <v>237</v>
      </c>
      <c r="F347" s="66">
        <v>17697</v>
      </c>
      <c r="G347" s="66">
        <v>4.4000000000000004</v>
      </c>
      <c r="H347" s="84">
        <f t="shared" si="281"/>
        <v>77866.8</v>
      </c>
      <c r="I347" s="84">
        <f t="shared" si="264"/>
        <v>266304.45600000001</v>
      </c>
      <c r="J347" s="66">
        <v>25</v>
      </c>
      <c r="K347" s="84">
        <f t="shared" si="282"/>
        <v>66576.114000000001</v>
      </c>
      <c r="L347" s="19">
        <f t="shared" ref="L347" si="285">I347+K347</f>
        <v>332880.57</v>
      </c>
      <c r="M347" s="66">
        <v>50</v>
      </c>
      <c r="N347" s="86">
        <f>M347*F347/100</f>
        <v>8848.5</v>
      </c>
      <c r="O347" s="66">
        <v>190</v>
      </c>
      <c r="P347" s="86">
        <f>O347*F347/100</f>
        <v>33624.300000000003</v>
      </c>
      <c r="Q347" s="66"/>
      <c r="R347" s="84"/>
      <c r="S347" s="66"/>
      <c r="T347" s="84"/>
      <c r="U347" s="19">
        <f t="shared" ref="U347" si="286">(I347+K347)*10/100</f>
        <v>33288.057000000001</v>
      </c>
      <c r="V347" s="19">
        <f t="shared" si="283"/>
        <v>408641.42700000003</v>
      </c>
      <c r="W347" s="87">
        <v>0.5</v>
      </c>
      <c r="X347" s="84">
        <f t="shared" si="284"/>
        <v>204320.71350000001</v>
      </c>
      <c r="Y347" s="5"/>
      <c r="Z347" s="5"/>
      <c r="AA347" s="5"/>
      <c r="AB347" s="5"/>
      <c r="AC347" s="5"/>
      <c r="AD347" s="5"/>
      <c r="AE347" s="5"/>
      <c r="AF347" s="5"/>
      <c r="AG347" s="5"/>
      <c r="AH347" s="5"/>
      <c r="AI347" s="5"/>
      <c r="AJ347" s="5"/>
      <c r="AK347" s="5"/>
      <c r="AL347" s="5"/>
      <c r="AM347" s="5"/>
      <c r="AN347" s="5"/>
      <c r="AO347" s="5"/>
      <c r="AP347" s="5"/>
      <c r="AQ347" s="5"/>
      <c r="AR347" s="5"/>
      <c r="AS347" s="5"/>
      <c r="AT347" s="5"/>
      <c r="AU347" s="5"/>
      <c r="AV347" s="5"/>
      <c r="AW347" s="5"/>
      <c r="AX347" s="5"/>
      <c r="AY347" s="5"/>
      <c r="AZ347" s="5"/>
      <c r="BA347" s="5"/>
      <c r="BB347" s="5"/>
      <c r="BC347" s="5"/>
      <c r="BD347" s="5"/>
      <c r="BE347" s="5"/>
      <c r="BF347" s="5"/>
      <c r="BG347" s="5"/>
      <c r="BH347" s="5"/>
      <c r="BI347" s="5"/>
      <c r="BJ347" s="5"/>
      <c r="BK347" s="5"/>
      <c r="BL347" s="5"/>
      <c r="BM347" s="5"/>
      <c r="BN347" s="5"/>
      <c r="BO347" s="5"/>
      <c r="BP347" s="5"/>
      <c r="BQ347" s="5"/>
      <c r="BR347" s="5"/>
      <c r="BS347" s="5"/>
      <c r="BT347" s="5"/>
      <c r="BU347" s="5"/>
      <c r="BV347" s="5"/>
      <c r="BW347" s="5"/>
      <c r="BX347" s="5"/>
      <c r="BY347" s="5"/>
      <c r="BZ347" s="5"/>
      <c r="CA347" s="5"/>
    </row>
    <row r="348" spans="1:79" s="25" customFormat="1" ht="25.5" customHeight="1">
      <c r="A348" s="93">
        <v>0</v>
      </c>
      <c r="B348" s="115" t="s">
        <v>91</v>
      </c>
      <c r="C348" s="67" t="s">
        <v>25</v>
      </c>
      <c r="D348" s="66">
        <v>6.03</v>
      </c>
      <c r="E348" s="83" t="s">
        <v>237</v>
      </c>
      <c r="F348" s="66">
        <v>17697</v>
      </c>
      <c r="G348" s="66">
        <v>4.3</v>
      </c>
      <c r="H348" s="84">
        <f t="shared" si="141"/>
        <v>76097.099999999991</v>
      </c>
      <c r="I348" s="84">
        <f t="shared" si="264"/>
        <v>260252.08199999997</v>
      </c>
      <c r="J348" s="66">
        <v>25</v>
      </c>
      <c r="K348" s="84">
        <f t="shared" si="265"/>
        <v>65063.020499999991</v>
      </c>
      <c r="L348" s="19">
        <f t="shared" si="260"/>
        <v>325315.10249999998</v>
      </c>
      <c r="M348" s="66">
        <v>50</v>
      </c>
      <c r="N348" s="86">
        <f>M348*F348/100</f>
        <v>8848.5</v>
      </c>
      <c r="O348" s="66">
        <v>190</v>
      </c>
      <c r="P348" s="86">
        <f>O348*F348/100</f>
        <v>33624.300000000003</v>
      </c>
      <c r="Q348" s="66"/>
      <c r="R348" s="84"/>
      <c r="S348" s="66"/>
      <c r="T348" s="84"/>
      <c r="U348" s="19">
        <f t="shared" si="261"/>
        <v>32531.510249999999</v>
      </c>
      <c r="V348" s="19">
        <f t="shared" si="145"/>
        <v>400319.41274999996</v>
      </c>
      <c r="W348" s="87">
        <v>0.5</v>
      </c>
      <c r="X348" s="84">
        <f t="shared" si="146"/>
        <v>200159.70637499998</v>
      </c>
      <c r="Y348" s="5"/>
      <c r="Z348" s="5"/>
      <c r="AA348" s="5"/>
      <c r="AB348" s="5"/>
      <c r="AC348" s="5"/>
      <c r="AD348" s="5"/>
      <c r="AE348" s="5"/>
      <c r="AF348" s="5"/>
      <c r="AG348" s="5"/>
      <c r="AH348" s="5"/>
      <c r="AI348" s="5"/>
      <c r="AJ348" s="5"/>
      <c r="AK348" s="5"/>
      <c r="AL348" s="5"/>
      <c r="AM348" s="5"/>
      <c r="AN348" s="5"/>
      <c r="AO348" s="5"/>
      <c r="AP348" s="5"/>
      <c r="AQ348" s="5"/>
      <c r="AR348" s="5"/>
      <c r="AS348" s="5"/>
      <c r="AT348" s="5"/>
      <c r="AU348" s="5"/>
      <c r="AV348" s="5"/>
      <c r="AW348" s="5"/>
      <c r="AX348" s="5"/>
      <c r="AY348" s="5"/>
      <c r="AZ348" s="5"/>
      <c r="BA348" s="5"/>
      <c r="BB348" s="5"/>
      <c r="BC348" s="5"/>
      <c r="BD348" s="5"/>
      <c r="BE348" s="5"/>
      <c r="BF348" s="5"/>
      <c r="BG348" s="5"/>
      <c r="BH348" s="5"/>
      <c r="BI348" s="5"/>
      <c r="BJ348" s="5"/>
      <c r="BK348" s="5"/>
      <c r="BL348" s="5"/>
      <c r="BM348" s="5"/>
      <c r="BN348" s="5"/>
      <c r="BO348" s="5"/>
      <c r="BP348" s="5"/>
      <c r="BQ348" s="5"/>
      <c r="BR348" s="5"/>
      <c r="BS348" s="5"/>
      <c r="BT348" s="5"/>
      <c r="BU348" s="5"/>
      <c r="BV348" s="5"/>
      <c r="BW348" s="5"/>
      <c r="BX348" s="5"/>
      <c r="BY348" s="5"/>
      <c r="BZ348" s="5"/>
      <c r="CA348" s="5"/>
    </row>
    <row r="349" spans="1:79" s="25" customFormat="1" ht="18">
      <c r="A349" s="93"/>
      <c r="B349" s="115"/>
      <c r="C349" s="67"/>
      <c r="D349" s="66"/>
      <c r="E349" s="83"/>
      <c r="F349" s="66"/>
      <c r="G349" s="66"/>
      <c r="H349" s="84"/>
      <c r="I349" s="84"/>
      <c r="J349" s="66"/>
      <c r="K349" s="84"/>
      <c r="L349" s="84"/>
      <c r="M349" s="66"/>
      <c r="N349" s="86"/>
      <c r="O349" s="66"/>
      <c r="P349" s="86"/>
      <c r="Q349" s="66"/>
      <c r="R349" s="84"/>
      <c r="S349" s="66"/>
      <c r="T349" s="84"/>
      <c r="U349" s="19"/>
      <c r="V349" s="19"/>
      <c r="W349" s="116">
        <f>SUM(W328:W348)</f>
        <v>10.75</v>
      </c>
      <c r="X349" s="116">
        <f t="shared" ref="X349" si="287">SUM(X328:X348)</f>
        <v>4108981.4844000004</v>
      </c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5"/>
      <c r="AL349" s="5"/>
      <c r="AM349" s="5"/>
      <c r="AN349" s="5"/>
      <c r="AO349" s="5"/>
      <c r="AP349" s="5"/>
      <c r="AQ349" s="5"/>
      <c r="AR349" s="5"/>
      <c r="AS349" s="5"/>
      <c r="AT349" s="5"/>
      <c r="AU349" s="5"/>
      <c r="AV349" s="5"/>
      <c r="AW349" s="5"/>
      <c r="AX349" s="5"/>
      <c r="AY349" s="5"/>
      <c r="AZ349" s="5"/>
      <c r="BA349" s="5"/>
      <c r="BB349" s="5"/>
      <c r="BC349" s="5"/>
      <c r="BD349" s="5"/>
      <c r="BE349" s="5"/>
      <c r="BF349" s="5"/>
      <c r="BG349" s="5"/>
      <c r="BH349" s="5"/>
      <c r="BI349" s="5"/>
      <c r="BJ349" s="5"/>
      <c r="BK349" s="5"/>
      <c r="BL349" s="5"/>
      <c r="BM349" s="5"/>
      <c r="BN349" s="5"/>
      <c r="BO349" s="5"/>
      <c r="BP349" s="5"/>
      <c r="BQ349" s="5"/>
      <c r="BR349" s="5"/>
      <c r="BS349" s="5"/>
      <c r="BT349" s="5"/>
      <c r="BU349" s="5"/>
      <c r="BV349" s="5"/>
      <c r="BW349" s="5"/>
      <c r="BX349" s="5"/>
      <c r="BY349" s="5"/>
      <c r="BZ349" s="5"/>
      <c r="CA349" s="5"/>
    </row>
    <row r="350" spans="1:79" s="25" customFormat="1" ht="18">
      <c r="A350" s="93"/>
      <c r="B350" s="222" t="s">
        <v>182</v>
      </c>
      <c r="C350" s="67"/>
      <c r="D350" s="66"/>
      <c r="E350" s="83"/>
      <c r="F350" s="66"/>
      <c r="G350" s="66"/>
      <c r="H350" s="84"/>
      <c r="I350" s="84"/>
      <c r="J350" s="66"/>
      <c r="K350" s="84"/>
      <c r="L350" s="84"/>
      <c r="M350" s="66"/>
      <c r="N350" s="86"/>
      <c r="O350" s="66"/>
      <c r="P350" s="86"/>
      <c r="Q350" s="66"/>
      <c r="R350" s="84"/>
      <c r="S350" s="66"/>
      <c r="T350" s="84"/>
      <c r="U350" s="19"/>
      <c r="V350" s="19"/>
      <c r="W350" s="87"/>
      <c r="X350" s="84"/>
      <c r="Y350" s="5"/>
      <c r="Z350" s="5"/>
      <c r="AA350" s="5"/>
      <c r="AB350" s="5"/>
      <c r="AC350" s="5"/>
      <c r="AD350" s="5"/>
      <c r="AE350" s="5"/>
      <c r="AF350" s="5"/>
      <c r="AG350" s="5"/>
      <c r="AH350" s="5"/>
      <c r="AI350" s="5"/>
      <c r="AJ350" s="5"/>
      <c r="AK350" s="5"/>
      <c r="AL350" s="5"/>
      <c r="AM350" s="5"/>
      <c r="AN350" s="5"/>
      <c r="AO350" s="5"/>
      <c r="AP350" s="5"/>
      <c r="AQ350" s="5"/>
      <c r="AR350" s="5"/>
      <c r="AS350" s="5"/>
      <c r="AT350" s="5"/>
      <c r="AU350" s="5"/>
      <c r="AV350" s="5"/>
      <c r="AW350" s="5"/>
      <c r="AX350" s="5"/>
      <c r="AY350" s="5"/>
      <c r="AZ350" s="5"/>
      <c r="BA350" s="5"/>
      <c r="BB350" s="5"/>
      <c r="BC350" s="5"/>
      <c r="BD350" s="5"/>
      <c r="BE350" s="5"/>
      <c r="BF350" s="5"/>
      <c r="BG350" s="5"/>
      <c r="BH350" s="5"/>
      <c r="BI350" s="5"/>
      <c r="BJ350" s="5"/>
      <c r="BK350" s="5"/>
      <c r="BL350" s="5"/>
      <c r="BM350" s="5"/>
      <c r="BN350" s="5"/>
      <c r="BO350" s="5"/>
      <c r="BP350" s="5"/>
      <c r="BQ350" s="5"/>
      <c r="BR350" s="5"/>
      <c r="BS350" s="5"/>
      <c r="BT350" s="5"/>
      <c r="BU350" s="5"/>
      <c r="BV350" s="5"/>
      <c r="BW350" s="5"/>
      <c r="BX350" s="5"/>
      <c r="BY350" s="5"/>
      <c r="BZ350" s="5"/>
      <c r="CA350" s="5"/>
    </row>
    <row r="351" spans="1:79" s="25" customFormat="1" ht="25.5" customHeight="1">
      <c r="A351" s="93"/>
      <c r="B351" s="66" t="s">
        <v>190</v>
      </c>
      <c r="C351" s="280" t="s">
        <v>412</v>
      </c>
      <c r="D351" s="66">
        <v>29.09</v>
      </c>
      <c r="E351" s="86" t="s">
        <v>237</v>
      </c>
      <c r="F351" s="66">
        <v>17697</v>
      </c>
      <c r="G351" s="66">
        <v>3.73</v>
      </c>
      <c r="H351" s="84">
        <f t="shared" ref="H351:H358" si="288">F351*G351</f>
        <v>66009.81</v>
      </c>
      <c r="I351" s="84">
        <f>H351*2.34</f>
        <v>154462.95539999998</v>
      </c>
      <c r="J351" s="66">
        <v>25</v>
      </c>
      <c r="K351" s="84">
        <f t="shared" ref="K351:K375" si="289">I351*25%</f>
        <v>38615.738849999994</v>
      </c>
      <c r="L351" s="19">
        <f t="shared" ref="L351:L377" si="290">I351+K351</f>
        <v>193078.69424999997</v>
      </c>
      <c r="M351" s="66"/>
      <c r="N351" s="86"/>
      <c r="O351" s="66"/>
      <c r="P351" s="86"/>
      <c r="Q351" s="66"/>
      <c r="R351" s="84"/>
      <c r="S351" s="66"/>
      <c r="T351" s="84"/>
      <c r="U351" s="19">
        <f t="shared" ref="U351:U377" si="291">(I351+K351)*10/100</f>
        <v>19307.869424999997</v>
      </c>
      <c r="V351" s="19">
        <f t="shared" ref="V351:V375" si="292">I351+K351+N351+P351+R351+T351+U351</f>
        <v>212386.56367499998</v>
      </c>
      <c r="W351" s="87">
        <v>1</v>
      </c>
      <c r="X351" s="84">
        <f t="shared" ref="X351:X375" si="293">V351*W351</f>
        <v>212386.56367499998</v>
      </c>
      <c r="Y351" s="5"/>
      <c r="Z351" s="5"/>
      <c r="AA351" s="5"/>
      <c r="AB351" s="5"/>
      <c r="AC351" s="5"/>
      <c r="AD351" s="5"/>
      <c r="AE351" s="5"/>
      <c r="AF351" s="5"/>
      <c r="AG351" s="5"/>
      <c r="AH351" s="5"/>
      <c r="AI351" s="5"/>
      <c r="AJ351" s="5"/>
      <c r="AK351" s="5"/>
      <c r="AL351" s="5"/>
      <c r="AM351" s="5"/>
      <c r="AN351" s="5"/>
      <c r="AO351" s="5"/>
      <c r="AP351" s="5"/>
      <c r="AQ351" s="5"/>
      <c r="AR351" s="5"/>
      <c r="AS351" s="5"/>
      <c r="AT351" s="5"/>
      <c r="AU351" s="5"/>
      <c r="AV351" s="5"/>
      <c r="AW351" s="5"/>
      <c r="AX351" s="5"/>
      <c r="AY351" s="5"/>
      <c r="AZ351" s="5"/>
      <c r="BA351" s="5"/>
      <c r="BB351" s="5"/>
      <c r="BC351" s="5"/>
      <c r="BD351" s="5"/>
      <c r="BE351" s="5"/>
      <c r="BF351" s="5"/>
      <c r="BG351" s="5"/>
      <c r="BH351" s="5"/>
      <c r="BI351" s="5"/>
      <c r="BJ351" s="5"/>
      <c r="BK351" s="5"/>
      <c r="BL351" s="5"/>
      <c r="BM351" s="5"/>
      <c r="BN351" s="5"/>
      <c r="BO351" s="5"/>
      <c r="BP351" s="5"/>
      <c r="BQ351" s="5"/>
      <c r="BR351" s="5"/>
      <c r="BS351" s="5"/>
      <c r="BT351" s="5"/>
      <c r="BU351" s="5"/>
      <c r="BV351" s="5"/>
      <c r="BW351" s="5"/>
      <c r="BX351" s="5"/>
      <c r="BY351" s="5"/>
      <c r="BZ351" s="5"/>
      <c r="CA351" s="5"/>
    </row>
    <row r="352" spans="1:79" s="25" customFormat="1" ht="30.75">
      <c r="A352" s="93"/>
      <c r="B352" s="113" t="s">
        <v>327</v>
      </c>
      <c r="C352" s="67" t="s">
        <v>43</v>
      </c>
      <c r="D352" s="115">
        <v>25.09</v>
      </c>
      <c r="E352" s="83" t="s">
        <v>22</v>
      </c>
      <c r="F352" s="66">
        <v>17697</v>
      </c>
      <c r="G352" s="66">
        <v>4.53</v>
      </c>
      <c r="H352" s="84">
        <f t="shared" si="288"/>
        <v>80167.41</v>
      </c>
      <c r="I352" s="84">
        <f t="shared" ref="I352:I377" si="294">H352*2.34</f>
        <v>187591.73939999999</v>
      </c>
      <c r="J352" s="66">
        <v>25</v>
      </c>
      <c r="K352" s="84">
        <f t="shared" si="289"/>
        <v>46897.934849999998</v>
      </c>
      <c r="L352" s="19">
        <f t="shared" si="290"/>
        <v>234489.67424999998</v>
      </c>
      <c r="M352" s="66"/>
      <c r="N352" s="86"/>
      <c r="O352" s="66"/>
      <c r="P352" s="86"/>
      <c r="Q352" s="66">
        <v>50</v>
      </c>
      <c r="R352" s="84">
        <f t="shared" ref="R352:R370" si="295">Q352*F352/100</f>
        <v>8848.5</v>
      </c>
      <c r="S352" s="66"/>
      <c r="T352" s="84"/>
      <c r="U352" s="19">
        <f t="shared" si="291"/>
        <v>23448.967424999995</v>
      </c>
      <c r="V352" s="19">
        <f t="shared" si="292"/>
        <v>266787.14167499996</v>
      </c>
      <c r="W352" s="87">
        <v>1</v>
      </c>
      <c r="X352" s="84">
        <f t="shared" si="293"/>
        <v>266787.14167499996</v>
      </c>
      <c r="Y352" s="5"/>
      <c r="Z352" s="5"/>
      <c r="AA352" s="5"/>
      <c r="AB352" s="5"/>
      <c r="AC352" s="5"/>
      <c r="AD352" s="5"/>
      <c r="AE352" s="5"/>
      <c r="AF352" s="5"/>
      <c r="AG352" s="5"/>
      <c r="AH352" s="5"/>
      <c r="AI352" s="5"/>
      <c r="AJ352" s="5"/>
      <c r="AK352" s="5"/>
      <c r="AL352" s="5"/>
      <c r="AM352" s="5"/>
      <c r="AN352" s="5"/>
      <c r="AO352" s="5"/>
      <c r="AP352" s="5"/>
      <c r="AQ352" s="5"/>
      <c r="AR352" s="5"/>
      <c r="AS352" s="5"/>
      <c r="AT352" s="5"/>
      <c r="AU352" s="5"/>
      <c r="AV352" s="5"/>
      <c r="AW352" s="5"/>
      <c r="AX352" s="5"/>
      <c r="AY352" s="5"/>
      <c r="AZ352" s="5"/>
      <c r="BA352" s="5"/>
      <c r="BB352" s="5"/>
      <c r="BC352" s="5"/>
      <c r="BD352" s="5"/>
      <c r="BE352" s="5"/>
      <c r="BF352" s="5"/>
      <c r="BG352" s="5"/>
      <c r="BH352" s="5"/>
      <c r="BI352" s="5"/>
      <c r="BJ352" s="5"/>
      <c r="BK352" s="5"/>
      <c r="BL352" s="5"/>
      <c r="BM352" s="5"/>
      <c r="BN352" s="5"/>
      <c r="BO352" s="5"/>
      <c r="BP352" s="5"/>
      <c r="BQ352" s="5"/>
      <c r="BR352" s="5"/>
      <c r="BS352" s="5"/>
      <c r="BT352" s="5"/>
      <c r="BU352" s="5"/>
      <c r="BV352" s="5"/>
      <c r="BW352" s="5"/>
      <c r="BX352" s="5"/>
      <c r="BY352" s="5"/>
      <c r="BZ352" s="5"/>
      <c r="CA352" s="5"/>
    </row>
    <row r="353" spans="1:79" s="25" customFormat="1" ht="30.75">
      <c r="A353" s="93"/>
      <c r="B353" s="113" t="s">
        <v>327</v>
      </c>
      <c r="C353" s="67" t="s">
        <v>41</v>
      </c>
      <c r="D353" s="66">
        <v>10.130000000000001</v>
      </c>
      <c r="E353" s="83" t="s">
        <v>237</v>
      </c>
      <c r="F353" s="66">
        <v>17697</v>
      </c>
      <c r="G353" s="66">
        <v>3.57</v>
      </c>
      <c r="H353" s="84">
        <f t="shared" si="288"/>
        <v>63178.289999999994</v>
      </c>
      <c r="I353" s="84">
        <f t="shared" si="294"/>
        <v>147837.19859999997</v>
      </c>
      <c r="J353" s="66">
        <v>25</v>
      </c>
      <c r="K353" s="84">
        <f t="shared" si="289"/>
        <v>36959.299649999994</v>
      </c>
      <c r="L353" s="19">
        <f t="shared" si="290"/>
        <v>184796.49824999998</v>
      </c>
      <c r="M353" s="66"/>
      <c r="N353" s="86"/>
      <c r="O353" s="66"/>
      <c r="P353" s="86"/>
      <c r="Q353" s="66">
        <v>50</v>
      </c>
      <c r="R353" s="84">
        <f t="shared" si="295"/>
        <v>8848.5</v>
      </c>
      <c r="S353" s="66"/>
      <c r="T353" s="84"/>
      <c r="U353" s="19">
        <f t="shared" si="291"/>
        <v>18479.649824999997</v>
      </c>
      <c r="V353" s="19">
        <f t="shared" si="292"/>
        <v>212124.64807499998</v>
      </c>
      <c r="W353" s="87">
        <v>1</v>
      </c>
      <c r="X353" s="84">
        <f t="shared" si="293"/>
        <v>212124.64807499998</v>
      </c>
      <c r="Y353" s="5"/>
      <c r="Z353" s="5"/>
      <c r="AA353" s="5"/>
      <c r="AB353" s="5"/>
      <c r="AC353" s="5"/>
      <c r="AD353" s="5"/>
      <c r="AE353" s="5"/>
      <c r="AF353" s="5"/>
      <c r="AG353" s="5"/>
      <c r="AH353" s="5"/>
      <c r="AI353" s="5"/>
      <c r="AJ353" s="5"/>
      <c r="AK353" s="5"/>
      <c r="AL353" s="5"/>
      <c r="AM353" s="5"/>
      <c r="AN353" s="5"/>
      <c r="AO353" s="5"/>
      <c r="AP353" s="5"/>
      <c r="AQ353" s="5"/>
      <c r="AR353" s="5"/>
      <c r="AS353" s="5"/>
      <c r="AT353" s="5"/>
      <c r="AU353" s="5"/>
      <c r="AV353" s="5"/>
      <c r="AW353" s="5"/>
      <c r="AX353" s="5"/>
      <c r="AY353" s="5"/>
      <c r="AZ353" s="5"/>
      <c r="BA353" s="5"/>
      <c r="BB353" s="5"/>
      <c r="BC353" s="5"/>
      <c r="BD353" s="5"/>
      <c r="BE353" s="5"/>
      <c r="BF353" s="5"/>
      <c r="BG353" s="5"/>
      <c r="BH353" s="5"/>
      <c r="BI353" s="5"/>
      <c r="BJ353" s="5"/>
      <c r="BK353" s="5"/>
      <c r="BL353" s="5"/>
      <c r="BM353" s="5"/>
      <c r="BN353" s="5"/>
      <c r="BO353" s="5"/>
      <c r="BP353" s="5"/>
      <c r="BQ353" s="5"/>
      <c r="BR353" s="5"/>
      <c r="BS353" s="5"/>
      <c r="BT353" s="5"/>
      <c r="BU353" s="5"/>
      <c r="BV353" s="5"/>
      <c r="BW353" s="5"/>
      <c r="BX353" s="5"/>
      <c r="BY353" s="5"/>
      <c r="BZ353" s="5"/>
      <c r="CA353" s="5"/>
    </row>
    <row r="354" spans="1:79" s="25" customFormat="1" ht="30.75">
      <c r="A354" s="93"/>
      <c r="B354" s="113" t="s">
        <v>327</v>
      </c>
      <c r="C354" s="67" t="s">
        <v>44</v>
      </c>
      <c r="D354" s="66">
        <v>8.0500000000000007</v>
      </c>
      <c r="E354" s="84">
        <v>1</v>
      </c>
      <c r="F354" s="66">
        <v>17697</v>
      </c>
      <c r="G354" s="85">
        <v>4.0599999999999996</v>
      </c>
      <c r="H354" s="84">
        <f t="shared" si="288"/>
        <v>71849.819999999992</v>
      </c>
      <c r="I354" s="84">
        <f t="shared" si="294"/>
        <v>168128.57879999996</v>
      </c>
      <c r="J354" s="66">
        <v>25</v>
      </c>
      <c r="K354" s="84">
        <f t="shared" si="289"/>
        <v>42032.14469999999</v>
      </c>
      <c r="L354" s="19">
        <f t="shared" si="290"/>
        <v>210160.72349999996</v>
      </c>
      <c r="M354" s="66"/>
      <c r="N354" s="86"/>
      <c r="O354" s="66"/>
      <c r="P354" s="86"/>
      <c r="Q354" s="66">
        <v>50</v>
      </c>
      <c r="R354" s="84">
        <f t="shared" si="295"/>
        <v>8848.5</v>
      </c>
      <c r="S354" s="66"/>
      <c r="T354" s="84"/>
      <c r="U354" s="19">
        <f t="shared" si="291"/>
        <v>21016.072349999995</v>
      </c>
      <c r="V354" s="19">
        <f t="shared" si="292"/>
        <v>240025.29584999997</v>
      </c>
      <c r="W354" s="87">
        <v>0.75</v>
      </c>
      <c r="X354" s="84">
        <f t="shared" si="293"/>
        <v>180018.97188749997</v>
      </c>
      <c r="Y354" s="5"/>
      <c r="Z354" s="5"/>
      <c r="AA354" s="5"/>
      <c r="AB354" s="5"/>
      <c r="AC354" s="5"/>
      <c r="AD354" s="5"/>
      <c r="AE354" s="5"/>
      <c r="AF354" s="5"/>
      <c r="AG354" s="5"/>
      <c r="AH354" s="5"/>
      <c r="AI354" s="5"/>
      <c r="AJ354" s="5"/>
      <c r="AK354" s="5"/>
      <c r="AL354" s="5"/>
      <c r="AM354" s="5"/>
      <c r="AN354" s="5"/>
      <c r="AO354" s="5"/>
      <c r="AP354" s="5"/>
      <c r="AQ354" s="5"/>
      <c r="AR354" s="5"/>
      <c r="AS354" s="5"/>
      <c r="AT354" s="5"/>
      <c r="AU354" s="5"/>
      <c r="AV354" s="5"/>
      <c r="AW354" s="5"/>
      <c r="AX354" s="5"/>
      <c r="AY354" s="5"/>
      <c r="AZ354" s="5"/>
      <c r="BA354" s="5"/>
      <c r="BB354" s="5"/>
      <c r="BC354" s="5"/>
      <c r="BD354" s="5"/>
      <c r="BE354" s="5"/>
      <c r="BF354" s="5"/>
      <c r="BG354" s="5"/>
      <c r="BH354" s="5"/>
      <c r="BI354" s="5"/>
      <c r="BJ354" s="5"/>
      <c r="BK354" s="5"/>
      <c r="BL354" s="5"/>
      <c r="BM354" s="5"/>
      <c r="BN354" s="5"/>
      <c r="BO354" s="5"/>
      <c r="BP354" s="5"/>
      <c r="BQ354" s="5"/>
      <c r="BR354" s="5"/>
      <c r="BS354" s="5"/>
      <c r="BT354" s="5"/>
      <c r="BU354" s="5"/>
      <c r="BV354" s="5"/>
      <c r="BW354" s="5"/>
      <c r="BX354" s="5"/>
      <c r="BY354" s="5"/>
      <c r="BZ354" s="5"/>
      <c r="CA354" s="5"/>
    </row>
    <row r="355" spans="1:79" s="25" customFormat="1" ht="30.75">
      <c r="A355" s="93"/>
      <c r="B355" s="113" t="s">
        <v>327</v>
      </c>
      <c r="C355" s="67" t="s">
        <v>41</v>
      </c>
      <c r="D355" s="66">
        <v>10.130000000000001</v>
      </c>
      <c r="E355" s="84" t="s">
        <v>237</v>
      </c>
      <c r="F355" s="66">
        <v>17697</v>
      </c>
      <c r="G355" s="85">
        <v>3.57</v>
      </c>
      <c r="H355" s="84">
        <f t="shared" ref="H355" si="296">F355*G355</f>
        <v>63178.289999999994</v>
      </c>
      <c r="I355" s="84">
        <f t="shared" si="294"/>
        <v>147837.19859999997</v>
      </c>
      <c r="J355" s="66">
        <v>25</v>
      </c>
      <c r="K355" s="84">
        <f t="shared" ref="K355" si="297">I355*25%</f>
        <v>36959.299649999994</v>
      </c>
      <c r="L355" s="19">
        <f t="shared" ref="L355" si="298">I355+K355</f>
        <v>184796.49824999998</v>
      </c>
      <c r="M355" s="66"/>
      <c r="N355" s="86"/>
      <c r="O355" s="66"/>
      <c r="P355" s="86"/>
      <c r="Q355" s="66">
        <v>50</v>
      </c>
      <c r="R355" s="84">
        <f t="shared" ref="R355" si="299">Q355*F355/100</f>
        <v>8848.5</v>
      </c>
      <c r="S355" s="66"/>
      <c r="T355" s="84"/>
      <c r="U355" s="19">
        <f t="shared" ref="U355" si="300">(I355+K355)*10/100</f>
        <v>18479.649824999997</v>
      </c>
      <c r="V355" s="19">
        <f t="shared" ref="V355" si="301">I355+K355+N355+P355+R355+T355+U355</f>
        <v>212124.64807499998</v>
      </c>
      <c r="W355" s="87">
        <v>0.25</v>
      </c>
      <c r="X355" s="84">
        <f t="shared" ref="X355" si="302">V355*W355</f>
        <v>53031.162018749994</v>
      </c>
      <c r="Y355" s="5"/>
      <c r="Z355" s="5"/>
      <c r="AA355" s="5"/>
      <c r="AB355" s="5"/>
      <c r="AC355" s="5"/>
      <c r="AD355" s="5"/>
      <c r="AE355" s="5"/>
      <c r="AF355" s="5"/>
      <c r="AG355" s="5"/>
      <c r="AH355" s="5"/>
      <c r="AI355" s="5"/>
      <c r="AJ355" s="5"/>
      <c r="AK355" s="5"/>
      <c r="AL355" s="5"/>
      <c r="AM355" s="5"/>
      <c r="AN355" s="5"/>
      <c r="AO355" s="5"/>
      <c r="AP355" s="5"/>
      <c r="AQ355" s="5"/>
      <c r="AR355" s="5"/>
      <c r="AS355" s="5"/>
      <c r="AT355" s="5"/>
      <c r="AU355" s="5"/>
      <c r="AV355" s="5"/>
      <c r="AW355" s="5"/>
      <c r="AX355" s="5"/>
      <c r="AY355" s="5"/>
      <c r="AZ355" s="5"/>
      <c r="BA355" s="5"/>
      <c r="BB355" s="5"/>
      <c r="BC355" s="5"/>
      <c r="BD355" s="5"/>
      <c r="BE355" s="5"/>
      <c r="BF355" s="5"/>
      <c r="BG355" s="5"/>
      <c r="BH355" s="5"/>
      <c r="BI355" s="5"/>
      <c r="BJ355" s="5"/>
      <c r="BK355" s="5"/>
      <c r="BL355" s="5"/>
      <c r="BM355" s="5"/>
      <c r="BN355" s="5"/>
      <c r="BO355" s="5"/>
      <c r="BP355" s="5"/>
      <c r="BQ355" s="5"/>
      <c r="BR355" s="5"/>
      <c r="BS355" s="5"/>
      <c r="BT355" s="5"/>
      <c r="BU355" s="5"/>
      <c r="BV355" s="5"/>
      <c r="BW355" s="5"/>
      <c r="BX355" s="5"/>
      <c r="BY355" s="5"/>
      <c r="BZ355" s="5"/>
      <c r="CA355" s="5"/>
    </row>
    <row r="356" spans="1:79" s="25" customFormat="1" ht="30.75">
      <c r="A356" s="93"/>
      <c r="B356" s="113" t="s">
        <v>328</v>
      </c>
      <c r="C356" s="128" t="s">
        <v>40</v>
      </c>
      <c r="D356" s="141">
        <v>31.08</v>
      </c>
      <c r="E356" s="83" t="s">
        <v>22</v>
      </c>
      <c r="F356" s="66">
        <v>17697</v>
      </c>
      <c r="G356" s="66">
        <v>5.55</v>
      </c>
      <c r="H356" s="84">
        <f t="shared" si="288"/>
        <v>98218.349999999991</v>
      </c>
      <c r="I356" s="84">
        <f t="shared" si="294"/>
        <v>229830.93899999995</v>
      </c>
      <c r="J356" s="66">
        <v>25</v>
      </c>
      <c r="K356" s="84">
        <f t="shared" si="289"/>
        <v>57457.734749999989</v>
      </c>
      <c r="L356" s="19">
        <f t="shared" si="290"/>
        <v>287288.67374999996</v>
      </c>
      <c r="M356" s="66"/>
      <c r="N356" s="86"/>
      <c r="O356" s="66"/>
      <c r="P356" s="86"/>
      <c r="Q356" s="66"/>
      <c r="R356" s="84"/>
      <c r="S356" s="66"/>
      <c r="T356" s="84"/>
      <c r="U356" s="19">
        <f t="shared" si="291"/>
        <v>28728.867374999998</v>
      </c>
      <c r="V356" s="19">
        <f t="shared" si="292"/>
        <v>316017.54112499993</v>
      </c>
      <c r="W356" s="87">
        <v>0.25</v>
      </c>
      <c r="X356" s="84">
        <f t="shared" si="293"/>
        <v>79004.385281249983</v>
      </c>
      <c r="Y356" s="5"/>
      <c r="Z356" s="5"/>
      <c r="AA356" s="5"/>
      <c r="AB356" s="5"/>
      <c r="AC356" s="5"/>
      <c r="AD356" s="5"/>
      <c r="AE356" s="5"/>
      <c r="AF356" s="5"/>
      <c r="AG356" s="5"/>
      <c r="AH356" s="5"/>
      <c r="AI356" s="5"/>
      <c r="AJ356" s="5"/>
      <c r="AK356" s="5"/>
      <c r="AL356" s="5"/>
      <c r="AM356" s="5"/>
      <c r="AN356" s="5"/>
      <c r="AO356" s="5"/>
      <c r="AP356" s="5"/>
      <c r="AQ356" s="5"/>
      <c r="AR356" s="5"/>
      <c r="AS356" s="5"/>
      <c r="AT356" s="5"/>
      <c r="AU356" s="5"/>
      <c r="AV356" s="5"/>
      <c r="AW356" s="5"/>
      <c r="AX356" s="5"/>
      <c r="AY356" s="5"/>
      <c r="AZ356" s="5"/>
      <c r="BA356" s="5"/>
      <c r="BB356" s="5"/>
      <c r="BC356" s="5"/>
      <c r="BD356" s="5"/>
      <c r="BE356" s="5"/>
      <c r="BF356" s="5"/>
      <c r="BG356" s="5"/>
      <c r="BH356" s="5"/>
      <c r="BI356" s="5"/>
      <c r="BJ356" s="5"/>
      <c r="BK356" s="5"/>
      <c r="BL356" s="5"/>
      <c r="BM356" s="5"/>
      <c r="BN356" s="5"/>
      <c r="BO356" s="5"/>
      <c r="BP356" s="5"/>
      <c r="BQ356" s="5"/>
      <c r="BR356" s="5"/>
      <c r="BS356" s="5"/>
      <c r="BT356" s="5"/>
      <c r="BU356" s="5"/>
      <c r="BV356" s="5"/>
      <c r="BW356" s="5"/>
      <c r="BX356" s="5"/>
      <c r="BY356" s="5"/>
      <c r="BZ356" s="5"/>
      <c r="CA356" s="5"/>
    </row>
    <row r="357" spans="1:79" s="25" customFormat="1" ht="30.75">
      <c r="A357" s="93"/>
      <c r="B357" s="113" t="s">
        <v>329</v>
      </c>
      <c r="C357" s="67" t="s">
        <v>41</v>
      </c>
      <c r="D357" s="66">
        <v>10.130000000000001</v>
      </c>
      <c r="E357" s="83" t="s">
        <v>237</v>
      </c>
      <c r="F357" s="66">
        <v>17697</v>
      </c>
      <c r="G357" s="66">
        <v>3.57</v>
      </c>
      <c r="H357" s="84">
        <f t="shared" si="288"/>
        <v>63178.289999999994</v>
      </c>
      <c r="I357" s="84">
        <f t="shared" si="294"/>
        <v>147837.19859999997</v>
      </c>
      <c r="J357" s="66">
        <v>25</v>
      </c>
      <c r="K357" s="84">
        <f t="shared" si="289"/>
        <v>36959.299649999994</v>
      </c>
      <c r="L357" s="19">
        <f t="shared" si="290"/>
        <v>184796.49824999998</v>
      </c>
      <c r="M357" s="66"/>
      <c r="N357" s="86"/>
      <c r="O357" s="66">
        <v>100</v>
      </c>
      <c r="P357" s="86">
        <f t="shared" ref="P357" si="303">O357*F357/100</f>
        <v>17697</v>
      </c>
      <c r="Q357" s="66"/>
      <c r="R357" s="84"/>
      <c r="S357" s="66"/>
      <c r="T357" s="84"/>
      <c r="U357" s="19">
        <f t="shared" si="291"/>
        <v>18479.649824999997</v>
      </c>
      <c r="V357" s="19">
        <f t="shared" si="292"/>
        <v>220973.14807499998</v>
      </c>
      <c r="W357" s="87">
        <v>0.25</v>
      </c>
      <c r="X357" s="84">
        <f t="shared" si="293"/>
        <v>55243.287018749994</v>
      </c>
      <c r="Y357" s="5"/>
      <c r="Z357" s="5"/>
      <c r="AA357" s="5"/>
      <c r="AB357" s="5"/>
      <c r="AC357" s="5"/>
      <c r="AD357" s="5"/>
      <c r="AE357" s="5"/>
      <c r="AF357" s="5"/>
      <c r="AG357" s="5"/>
      <c r="AH357" s="5"/>
      <c r="AI357" s="5"/>
      <c r="AJ357" s="5"/>
      <c r="AK357" s="5"/>
      <c r="AL357" s="5"/>
      <c r="AM357" s="5"/>
      <c r="AN357" s="5"/>
      <c r="AO357" s="5"/>
      <c r="AP357" s="5"/>
      <c r="AQ357" s="5"/>
      <c r="AR357" s="5"/>
      <c r="AS357" s="5"/>
      <c r="AT357" s="5"/>
      <c r="AU357" s="5"/>
      <c r="AV357" s="5"/>
      <c r="AW357" s="5"/>
      <c r="AX357" s="5"/>
      <c r="AY357" s="5"/>
      <c r="AZ357" s="5"/>
      <c r="BA357" s="5"/>
      <c r="BB357" s="5"/>
      <c r="BC357" s="5"/>
      <c r="BD357" s="5"/>
      <c r="BE357" s="5"/>
      <c r="BF357" s="5"/>
      <c r="BG357" s="5"/>
      <c r="BH357" s="5"/>
      <c r="BI357" s="5"/>
      <c r="BJ357" s="5"/>
      <c r="BK357" s="5"/>
      <c r="BL357" s="5"/>
      <c r="BM357" s="5"/>
      <c r="BN357" s="5"/>
      <c r="BO357" s="5"/>
      <c r="BP357" s="5"/>
      <c r="BQ357" s="5"/>
      <c r="BR357" s="5"/>
      <c r="BS357" s="5"/>
      <c r="BT357" s="5"/>
      <c r="BU357" s="5"/>
      <c r="BV357" s="5"/>
      <c r="BW357" s="5"/>
      <c r="BX357" s="5"/>
      <c r="BY357" s="5"/>
      <c r="BZ357" s="5"/>
      <c r="CA357" s="5"/>
    </row>
    <row r="358" spans="1:79" s="25" customFormat="1" ht="30.75">
      <c r="A358" s="93"/>
      <c r="B358" s="113" t="s">
        <v>330</v>
      </c>
      <c r="C358" s="128" t="s">
        <v>41</v>
      </c>
      <c r="D358" s="85">
        <v>10.130000000000001</v>
      </c>
      <c r="E358" s="83" t="s">
        <v>237</v>
      </c>
      <c r="F358" s="66">
        <v>17697</v>
      </c>
      <c r="G358" s="66">
        <v>3.57</v>
      </c>
      <c r="H358" s="84">
        <f t="shared" si="288"/>
        <v>63178.289999999994</v>
      </c>
      <c r="I358" s="84">
        <f t="shared" si="294"/>
        <v>147837.19859999997</v>
      </c>
      <c r="J358" s="66">
        <v>25</v>
      </c>
      <c r="K358" s="84">
        <f t="shared" si="289"/>
        <v>36959.299649999994</v>
      </c>
      <c r="L358" s="19">
        <f t="shared" si="290"/>
        <v>184796.49824999998</v>
      </c>
      <c r="M358" s="66"/>
      <c r="N358" s="86"/>
      <c r="O358" s="66"/>
      <c r="P358" s="86"/>
      <c r="Q358" s="66">
        <v>50</v>
      </c>
      <c r="R358" s="84">
        <f t="shared" si="295"/>
        <v>8848.5</v>
      </c>
      <c r="S358" s="66"/>
      <c r="T358" s="84"/>
      <c r="U358" s="19">
        <f t="shared" si="291"/>
        <v>18479.649824999997</v>
      </c>
      <c r="V358" s="19">
        <f t="shared" si="292"/>
        <v>212124.64807499998</v>
      </c>
      <c r="W358" s="87">
        <v>1</v>
      </c>
      <c r="X358" s="84">
        <f t="shared" si="293"/>
        <v>212124.64807499998</v>
      </c>
      <c r="Y358" s="5"/>
      <c r="Z358" s="5"/>
      <c r="AA358" s="5"/>
      <c r="AB358" s="5"/>
      <c r="AC358" s="5"/>
      <c r="AD358" s="5"/>
      <c r="AE358" s="5"/>
      <c r="AF358" s="5"/>
      <c r="AG358" s="5"/>
      <c r="AH358" s="5"/>
      <c r="AI358" s="5"/>
      <c r="AJ358" s="5"/>
      <c r="AK358" s="5"/>
      <c r="AL358" s="5"/>
      <c r="AM358" s="5"/>
      <c r="AN358" s="5"/>
      <c r="AO358" s="5"/>
      <c r="AP358" s="5"/>
      <c r="AQ358" s="5"/>
      <c r="AR358" s="5"/>
      <c r="AS358" s="5"/>
      <c r="AT358" s="5"/>
      <c r="AU358" s="5"/>
      <c r="AV358" s="5"/>
      <c r="AW358" s="5"/>
      <c r="AX358" s="5"/>
      <c r="AY358" s="5"/>
      <c r="AZ358" s="5"/>
      <c r="BA358" s="5"/>
      <c r="BB358" s="5"/>
      <c r="BC358" s="5"/>
      <c r="BD358" s="5"/>
      <c r="BE358" s="5"/>
      <c r="BF358" s="5"/>
      <c r="BG358" s="5"/>
      <c r="BH358" s="5"/>
      <c r="BI358" s="5"/>
      <c r="BJ358" s="5"/>
      <c r="BK358" s="5"/>
      <c r="BL358" s="5"/>
      <c r="BM358" s="5"/>
      <c r="BN358" s="5"/>
      <c r="BO358" s="5"/>
      <c r="BP358" s="5"/>
      <c r="BQ358" s="5"/>
      <c r="BR358" s="5"/>
      <c r="BS358" s="5"/>
      <c r="BT358" s="5"/>
      <c r="BU358" s="5"/>
      <c r="BV358" s="5"/>
      <c r="BW358" s="5"/>
      <c r="BX358" s="5"/>
      <c r="BY358" s="5"/>
      <c r="BZ358" s="5"/>
      <c r="CA358" s="5"/>
    </row>
    <row r="359" spans="1:79" s="25" customFormat="1" ht="30.75">
      <c r="A359" s="93"/>
      <c r="B359" s="113" t="s">
        <v>331</v>
      </c>
      <c r="C359" s="67" t="s">
        <v>41</v>
      </c>
      <c r="D359" s="66">
        <v>8.0299999999999994</v>
      </c>
      <c r="E359" s="83" t="s">
        <v>237</v>
      </c>
      <c r="F359" s="66">
        <v>17697</v>
      </c>
      <c r="G359" s="66">
        <v>3.53</v>
      </c>
      <c r="H359" s="84">
        <f t="shared" ref="H359" si="304">F359*G359</f>
        <v>62470.409999999996</v>
      </c>
      <c r="I359" s="84">
        <f t="shared" si="294"/>
        <v>146180.75939999998</v>
      </c>
      <c r="J359" s="66">
        <v>25</v>
      </c>
      <c r="K359" s="84">
        <f t="shared" si="289"/>
        <v>36545.189849999995</v>
      </c>
      <c r="L359" s="19">
        <f t="shared" si="290"/>
        <v>182725.94924999998</v>
      </c>
      <c r="M359" s="66">
        <v>50</v>
      </c>
      <c r="N359" s="86">
        <f t="shared" ref="N359:N361" si="305">M359*F359/100</f>
        <v>8848.5</v>
      </c>
      <c r="O359" s="66">
        <v>22</v>
      </c>
      <c r="P359" s="86">
        <f t="shared" ref="P359" si="306">O359*F359/100</f>
        <v>3893.34</v>
      </c>
      <c r="Q359" s="66"/>
      <c r="R359" s="84"/>
      <c r="S359" s="66"/>
      <c r="T359" s="84"/>
      <c r="U359" s="19">
        <f t="shared" si="291"/>
        <v>18272.594924999998</v>
      </c>
      <c r="V359" s="19">
        <f t="shared" si="292"/>
        <v>213740.38417499996</v>
      </c>
      <c r="W359" s="87">
        <v>1</v>
      </c>
      <c r="X359" s="84">
        <f t="shared" si="293"/>
        <v>213740.38417499996</v>
      </c>
      <c r="Y359" s="5"/>
      <c r="Z359" s="5"/>
      <c r="AA359" s="5"/>
      <c r="AB359" s="5"/>
      <c r="AC359" s="5"/>
      <c r="AD359" s="5"/>
      <c r="AE359" s="5"/>
      <c r="AF359" s="5"/>
      <c r="AG359" s="5"/>
      <c r="AH359" s="5"/>
      <c r="AI359" s="5"/>
      <c r="AJ359" s="5"/>
      <c r="AK359" s="5"/>
      <c r="AL359" s="5"/>
      <c r="AM359" s="5"/>
      <c r="AN359" s="5"/>
      <c r="AO359" s="5"/>
      <c r="AP359" s="5"/>
      <c r="AQ359" s="5"/>
      <c r="AR359" s="5"/>
      <c r="AS359" s="5"/>
      <c r="AT359" s="5"/>
      <c r="AU359" s="5"/>
      <c r="AV359" s="5"/>
      <c r="AW359" s="5"/>
      <c r="AX359" s="5"/>
      <c r="AY359" s="5"/>
      <c r="AZ359" s="5"/>
      <c r="BA359" s="5"/>
      <c r="BB359" s="5"/>
      <c r="BC359" s="5"/>
      <c r="BD359" s="5"/>
      <c r="BE359" s="5"/>
      <c r="BF359" s="5"/>
      <c r="BG359" s="5"/>
      <c r="BH359" s="5"/>
      <c r="BI359" s="5"/>
      <c r="BJ359" s="5"/>
      <c r="BK359" s="5"/>
      <c r="BL359" s="5"/>
      <c r="BM359" s="5"/>
      <c r="BN359" s="5"/>
      <c r="BO359" s="5"/>
      <c r="BP359" s="5"/>
      <c r="BQ359" s="5"/>
      <c r="BR359" s="5"/>
      <c r="BS359" s="5"/>
      <c r="BT359" s="5"/>
      <c r="BU359" s="5"/>
      <c r="BV359" s="5"/>
      <c r="BW359" s="5"/>
      <c r="BX359" s="5"/>
      <c r="BY359" s="5"/>
      <c r="BZ359" s="5"/>
      <c r="CA359" s="5"/>
    </row>
    <row r="360" spans="1:79" s="25" customFormat="1" ht="30.75">
      <c r="A360" s="93"/>
      <c r="B360" s="113" t="s">
        <v>332</v>
      </c>
      <c r="C360" s="67" t="s">
        <v>41</v>
      </c>
      <c r="D360" s="66">
        <v>13.05</v>
      </c>
      <c r="E360" s="83" t="s">
        <v>237</v>
      </c>
      <c r="F360" s="66">
        <v>17697</v>
      </c>
      <c r="G360" s="66">
        <v>3.61</v>
      </c>
      <c r="H360" s="84">
        <f t="shared" ref="H360:H375" si="307">F360*G360</f>
        <v>63886.17</v>
      </c>
      <c r="I360" s="84">
        <f t="shared" si="294"/>
        <v>149493.6378</v>
      </c>
      <c r="J360" s="66">
        <v>25</v>
      </c>
      <c r="K360" s="84">
        <f t="shared" si="289"/>
        <v>37373.409449999999</v>
      </c>
      <c r="L360" s="19">
        <f t="shared" si="290"/>
        <v>186867.04725</v>
      </c>
      <c r="M360" s="66">
        <v>50</v>
      </c>
      <c r="N360" s="86">
        <f t="shared" si="305"/>
        <v>8848.5</v>
      </c>
      <c r="O360" s="66">
        <v>22</v>
      </c>
      <c r="P360" s="86">
        <f t="shared" ref="P360:P375" si="308">O360*F360/100</f>
        <v>3893.34</v>
      </c>
      <c r="Q360" s="66"/>
      <c r="R360" s="84"/>
      <c r="S360" s="66"/>
      <c r="T360" s="84"/>
      <c r="U360" s="19">
        <f t="shared" si="291"/>
        <v>18686.704725000003</v>
      </c>
      <c r="V360" s="19">
        <f t="shared" si="292"/>
        <v>218295.59197499999</v>
      </c>
      <c r="W360" s="87">
        <v>1</v>
      </c>
      <c r="X360" s="84">
        <f t="shared" si="293"/>
        <v>218295.59197499999</v>
      </c>
      <c r="Y360" s="5"/>
      <c r="Z360" s="5"/>
      <c r="AA360" s="5"/>
      <c r="AB360" s="5"/>
      <c r="AC360" s="5"/>
      <c r="AD360" s="5"/>
      <c r="AE360" s="5"/>
      <c r="AF360" s="5"/>
      <c r="AG360" s="5"/>
      <c r="AH360" s="5"/>
      <c r="AI360" s="5"/>
      <c r="AJ360" s="5"/>
      <c r="AK360" s="5"/>
      <c r="AL360" s="5"/>
      <c r="AM360" s="5"/>
      <c r="AN360" s="5"/>
      <c r="AO360" s="5"/>
      <c r="AP360" s="5"/>
      <c r="AQ360" s="5"/>
      <c r="AR360" s="5"/>
      <c r="AS360" s="5"/>
      <c r="AT360" s="5"/>
      <c r="AU360" s="5"/>
      <c r="AV360" s="5"/>
      <c r="AW360" s="5"/>
      <c r="AX360" s="5"/>
      <c r="AY360" s="5"/>
      <c r="AZ360" s="5"/>
      <c r="BA360" s="5"/>
      <c r="BB360" s="5"/>
      <c r="BC360" s="5"/>
      <c r="BD360" s="5"/>
      <c r="BE360" s="5"/>
      <c r="BF360" s="5"/>
      <c r="BG360" s="5"/>
      <c r="BH360" s="5"/>
      <c r="BI360" s="5"/>
      <c r="BJ360" s="5"/>
      <c r="BK360" s="5"/>
      <c r="BL360" s="5"/>
      <c r="BM360" s="5"/>
      <c r="BN360" s="5"/>
      <c r="BO360" s="5"/>
      <c r="BP360" s="5"/>
      <c r="BQ360" s="5"/>
      <c r="BR360" s="5"/>
      <c r="BS360" s="5"/>
      <c r="BT360" s="5"/>
      <c r="BU360" s="5"/>
      <c r="BV360" s="5"/>
      <c r="BW360" s="5"/>
      <c r="BX360" s="5"/>
      <c r="BY360" s="5"/>
      <c r="BZ360" s="5"/>
      <c r="CA360" s="5"/>
    </row>
    <row r="361" spans="1:79" s="25" customFormat="1" ht="30.75">
      <c r="A361" s="93"/>
      <c r="B361" s="113" t="s">
        <v>333</v>
      </c>
      <c r="C361" s="67" t="s">
        <v>40</v>
      </c>
      <c r="D361" s="141">
        <v>31.08</v>
      </c>
      <c r="E361" s="83" t="s">
        <v>22</v>
      </c>
      <c r="F361" s="66">
        <v>17697</v>
      </c>
      <c r="G361" s="66">
        <v>5.55</v>
      </c>
      <c r="H361" s="84">
        <f t="shared" si="307"/>
        <v>98218.349999999991</v>
      </c>
      <c r="I361" s="84">
        <f t="shared" si="294"/>
        <v>229830.93899999995</v>
      </c>
      <c r="J361" s="66">
        <v>25</v>
      </c>
      <c r="K361" s="84">
        <f t="shared" si="289"/>
        <v>57457.734749999989</v>
      </c>
      <c r="L361" s="19">
        <f t="shared" si="290"/>
        <v>287288.67374999996</v>
      </c>
      <c r="M361" s="66">
        <v>50</v>
      </c>
      <c r="N361" s="86">
        <f t="shared" si="305"/>
        <v>8848.5</v>
      </c>
      <c r="O361" s="66"/>
      <c r="P361" s="86"/>
      <c r="Q361" s="66"/>
      <c r="R361" s="84"/>
      <c r="S361" s="66"/>
      <c r="T361" s="84"/>
      <c r="U361" s="19">
        <f t="shared" si="291"/>
        <v>28728.867374999998</v>
      </c>
      <c r="V361" s="19">
        <f t="shared" si="292"/>
        <v>324866.04112499993</v>
      </c>
      <c r="W361" s="87">
        <v>1</v>
      </c>
      <c r="X361" s="84">
        <f t="shared" si="293"/>
        <v>324866.04112499993</v>
      </c>
      <c r="Y361" s="5"/>
      <c r="Z361" s="5"/>
      <c r="AA361" s="5"/>
      <c r="AB361" s="5"/>
      <c r="AC361" s="5"/>
      <c r="AD361" s="5"/>
      <c r="AE361" s="5"/>
      <c r="AF361" s="5"/>
      <c r="AG361" s="5"/>
      <c r="AH361" s="5"/>
      <c r="AI361" s="5"/>
      <c r="AJ361" s="5"/>
      <c r="AK361" s="5"/>
      <c r="AL361" s="5"/>
      <c r="AM361" s="5"/>
      <c r="AN361" s="5"/>
      <c r="AO361" s="5"/>
      <c r="AP361" s="5"/>
      <c r="AQ361" s="5"/>
      <c r="AR361" s="5"/>
      <c r="AS361" s="5"/>
      <c r="AT361" s="5"/>
      <c r="AU361" s="5"/>
      <c r="AV361" s="5"/>
      <c r="AW361" s="5"/>
      <c r="AX361" s="5"/>
      <c r="AY361" s="5"/>
      <c r="AZ361" s="5"/>
      <c r="BA361" s="5"/>
      <c r="BB361" s="5"/>
      <c r="BC361" s="5"/>
      <c r="BD361" s="5"/>
      <c r="BE361" s="5"/>
      <c r="BF361" s="5"/>
      <c r="BG361" s="5"/>
      <c r="BH361" s="5"/>
      <c r="BI361" s="5"/>
      <c r="BJ361" s="5"/>
      <c r="BK361" s="5"/>
      <c r="BL361" s="5"/>
      <c r="BM361" s="5"/>
      <c r="BN361" s="5"/>
      <c r="BO361" s="5"/>
      <c r="BP361" s="5"/>
      <c r="BQ361" s="5"/>
      <c r="BR361" s="5"/>
      <c r="BS361" s="5"/>
      <c r="BT361" s="5"/>
      <c r="BU361" s="5"/>
      <c r="BV361" s="5"/>
      <c r="BW361" s="5"/>
      <c r="BX361" s="5"/>
      <c r="BY361" s="5"/>
      <c r="BZ361" s="5"/>
      <c r="CA361" s="5"/>
    </row>
    <row r="362" spans="1:79" s="25" customFormat="1" ht="29.25" customHeight="1">
      <c r="A362" s="93"/>
      <c r="B362" s="113" t="s">
        <v>334</v>
      </c>
      <c r="C362" s="67" t="s">
        <v>43</v>
      </c>
      <c r="D362" s="66">
        <v>32.01</v>
      </c>
      <c r="E362" s="83" t="s">
        <v>22</v>
      </c>
      <c r="F362" s="66">
        <v>17697</v>
      </c>
      <c r="G362" s="66">
        <v>4.53</v>
      </c>
      <c r="H362" s="84">
        <f t="shared" si="307"/>
        <v>80167.41</v>
      </c>
      <c r="I362" s="84">
        <f t="shared" si="294"/>
        <v>187591.73939999999</v>
      </c>
      <c r="J362" s="66">
        <v>25</v>
      </c>
      <c r="K362" s="84">
        <f t="shared" si="289"/>
        <v>46897.934849999998</v>
      </c>
      <c r="L362" s="19">
        <f t="shared" si="290"/>
        <v>234489.67424999998</v>
      </c>
      <c r="M362" s="66"/>
      <c r="N362" s="86"/>
      <c r="O362" s="66"/>
      <c r="P362" s="86"/>
      <c r="Q362" s="66"/>
      <c r="R362" s="84"/>
      <c r="S362" s="66"/>
      <c r="T362" s="84"/>
      <c r="U362" s="19">
        <f t="shared" si="291"/>
        <v>23448.967424999995</v>
      </c>
      <c r="V362" s="19">
        <f t="shared" si="292"/>
        <v>257938.64167499996</v>
      </c>
      <c r="W362" s="87">
        <v>1</v>
      </c>
      <c r="X362" s="84">
        <f t="shared" si="293"/>
        <v>257938.64167499996</v>
      </c>
      <c r="Y362" s="5"/>
      <c r="Z362" s="5"/>
      <c r="AA362" s="5"/>
      <c r="AB362" s="5"/>
      <c r="AC362" s="5"/>
      <c r="AD362" s="5"/>
      <c r="AE362" s="5"/>
      <c r="AF362" s="5"/>
      <c r="AG362" s="5"/>
      <c r="AH362" s="5"/>
      <c r="AI362" s="5"/>
      <c r="AJ362" s="5"/>
      <c r="AK362" s="5"/>
      <c r="AL362" s="5"/>
      <c r="AM362" s="5"/>
      <c r="AN362" s="5"/>
      <c r="AO362" s="5"/>
      <c r="AP362" s="5"/>
      <c r="AQ362" s="5"/>
      <c r="AR362" s="5"/>
      <c r="AS362" s="5"/>
      <c r="AT362" s="5"/>
      <c r="AU362" s="5"/>
      <c r="AV362" s="5"/>
      <c r="AW362" s="5"/>
      <c r="AX362" s="5"/>
      <c r="AY362" s="5"/>
      <c r="AZ362" s="5"/>
      <c r="BA362" s="5"/>
      <c r="BB362" s="5"/>
      <c r="BC362" s="5"/>
      <c r="BD362" s="5"/>
      <c r="BE362" s="5"/>
      <c r="BF362" s="5"/>
      <c r="BG362" s="5"/>
      <c r="BH362" s="5"/>
      <c r="BI362" s="5"/>
      <c r="BJ362" s="5"/>
      <c r="BK362" s="5"/>
      <c r="BL362" s="5"/>
      <c r="BM362" s="5"/>
      <c r="BN362" s="5"/>
      <c r="BO362" s="5"/>
      <c r="BP362" s="5"/>
      <c r="BQ362" s="5"/>
      <c r="BR362" s="5"/>
      <c r="BS362" s="5"/>
      <c r="BT362" s="5"/>
      <c r="BU362" s="5"/>
      <c r="BV362" s="5"/>
      <c r="BW362" s="5"/>
      <c r="BX362" s="5"/>
      <c r="BY362" s="5"/>
      <c r="BZ362" s="5"/>
      <c r="CA362" s="5"/>
    </row>
    <row r="363" spans="1:79" s="25" customFormat="1" ht="48" customHeight="1">
      <c r="A363" s="93"/>
      <c r="B363" s="113" t="s">
        <v>335</v>
      </c>
      <c r="C363" s="67" t="s">
        <v>41</v>
      </c>
      <c r="D363" s="66">
        <v>1.05</v>
      </c>
      <c r="E363" s="84" t="s">
        <v>237</v>
      </c>
      <c r="F363" s="66">
        <v>17697</v>
      </c>
      <c r="G363" s="66">
        <v>3.36</v>
      </c>
      <c r="H363" s="84">
        <f t="shared" si="307"/>
        <v>59461.919999999998</v>
      </c>
      <c r="I363" s="84">
        <f t="shared" si="294"/>
        <v>139140.8928</v>
      </c>
      <c r="J363" s="66">
        <v>25</v>
      </c>
      <c r="K363" s="84">
        <f t="shared" si="289"/>
        <v>34785.2232</v>
      </c>
      <c r="L363" s="19">
        <f t="shared" si="290"/>
        <v>173926.11600000001</v>
      </c>
      <c r="M363" s="66"/>
      <c r="N363" s="86"/>
      <c r="O363" s="66"/>
      <c r="P363" s="86"/>
      <c r="Q363" s="66">
        <v>50</v>
      </c>
      <c r="R363" s="84">
        <f t="shared" si="295"/>
        <v>8848.5</v>
      </c>
      <c r="S363" s="66"/>
      <c r="T363" s="84"/>
      <c r="U363" s="19">
        <f t="shared" si="291"/>
        <v>17392.6116</v>
      </c>
      <c r="V363" s="19">
        <f t="shared" si="292"/>
        <v>200167.22760000001</v>
      </c>
      <c r="W363" s="87">
        <v>1</v>
      </c>
      <c r="X363" s="84">
        <f t="shared" si="293"/>
        <v>200167.22760000001</v>
      </c>
      <c r="Y363" s="5"/>
      <c r="Z363" s="5"/>
      <c r="AA363" s="5"/>
      <c r="AB363" s="5"/>
      <c r="AC363" s="5"/>
      <c r="AD363" s="5"/>
      <c r="AE363" s="5"/>
      <c r="AF363" s="5"/>
      <c r="AG363" s="5"/>
      <c r="AH363" s="5"/>
      <c r="AI363" s="5"/>
      <c r="AJ363" s="5"/>
      <c r="AK363" s="5"/>
      <c r="AL363" s="5"/>
      <c r="AM363" s="5"/>
      <c r="AN363" s="5"/>
      <c r="AO363" s="5"/>
      <c r="AP363" s="5"/>
      <c r="AQ363" s="5"/>
      <c r="AR363" s="5"/>
      <c r="AS363" s="5"/>
      <c r="AT363" s="5"/>
      <c r="AU363" s="5"/>
      <c r="AV363" s="5"/>
      <c r="AW363" s="5"/>
      <c r="AX363" s="5"/>
      <c r="AY363" s="5"/>
      <c r="AZ363" s="5"/>
      <c r="BA363" s="5"/>
      <c r="BB363" s="5"/>
      <c r="BC363" s="5"/>
      <c r="BD363" s="5"/>
      <c r="BE363" s="5"/>
      <c r="BF363" s="5"/>
      <c r="BG363" s="5"/>
      <c r="BH363" s="5"/>
      <c r="BI363" s="5"/>
      <c r="BJ363" s="5"/>
      <c r="BK363" s="5"/>
      <c r="BL363" s="5"/>
      <c r="BM363" s="5"/>
      <c r="BN363" s="5"/>
      <c r="BO363" s="5"/>
      <c r="BP363" s="5"/>
      <c r="BQ363" s="5"/>
      <c r="BR363" s="5"/>
      <c r="BS363" s="5"/>
      <c r="BT363" s="5"/>
      <c r="BU363" s="5"/>
      <c r="BV363" s="5"/>
      <c r="BW363" s="5"/>
      <c r="BX363" s="5"/>
      <c r="BY363" s="5"/>
      <c r="BZ363" s="5"/>
      <c r="CA363" s="5"/>
    </row>
    <row r="364" spans="1:79" s="25" customFormat="1" ht="36" customHeight="1">
      <c r="A364" s="93"/>
      <c r="B364" s="113" t="s">
        <v>336</v>
      </c>
      <c r="C364" s="67" t="s">
        <v>44</v>
      </c>
      <c r="D364" s="85">
        <v>26</v>
      </c>
      <c r="E364" s="84">
        <v>1</v>
      </c>
      <c r="F364" s="66">
        <v>17697</v>
      </c>
      <c r="G364" s="66">
        <v>4.41</v>
      </c>
      <c r="H364" s="84">
        <f t="shared" si="307"/>
        <v>78043.77</v>
      </c>
      <c r="I364" s="84">
        <f t="shared" si="294"/>
        <v>182622.42180000001</v>
      </c>
      <c r="J364" s="66">
        <v>25</v>
      </c>
      <c r="K364" s="84">
        <f t="shared" si="289"/>
        <v>45655.605450000003</v>
      </c>
      <c r="L364" s="19">
        <f t="shared" si="290"/>
        <v>228278.02725000001</v>
      </c>
      <c r="M364" s="66"/>
      <c r="N364" s="86"/>
      <c r="O364" s="66">
        <v>20</v>
      </c>
      <c r="P364" s="86">
        <f t="shared" si="308"/>
        <v>3539.4</v>
      </c>
      <c r="Q364" s="66"/>
      <c r="R364" s="84"/>
      <c r="S364" s="66"/>
      <c r="T364" s="84"/>
      <c r="U364" s="19">
        <f t="shared" si="291"/>
        <v>22827.802725000001</v>
      </c>
      <c r="V364" s="19">
        <f t="shared" si="292"/>
        <v>254645.22997500002</v>
      </c>
      <c r="W364" s="87">
        <v>0.5</v>
      </c>
      <c r="X364" s="84">
        <f t="shared" si="293"/>
        <v>127322.61498750001</v>
      </c>
      <c r="Y364" s="5"/>
      <c r="Z364" s="5"/>
      <c r="AA364" s="5"/>
      <c r="AB364" s="5"/>
      <c r="AC364" s="5"/>
      <c r="AD364" s="5"/>
      <c r="AE364" s="5"/>
      <c r="AF364" s="5"/>
      <c r="AG364" s="5"/>
      <c r="AH364" s="5"/>
      <c r="AI364" s="5"/>
      <c r="AJ364" s="5"/>
      <c r="AK364" s="5"/>
      <c r="AL364" s="5"/>
      <c r="AM364" s="5"/>
      <c r="AN364" s="5"/>
      <c r="AO364" s="5"/>
      <c r="AP364" s="5"/>
      <c r="AQ364" s="5"/>
      <c r="AR364" s="5"/>
      <c r="AS364" s="5"/>
      <c r="AT364" s="5"/>
      <c r="AU364" s="5"/>
      <c r="AV364" s="5"/>
      <c r="AW364" s="5"/>
      <c r="AX364" s="5"/>
      <c r="AY364" s="5"/>
      <c r="AZ364" s="5"/>
      <c r="BA364" s="5"/>
      <c r="BB364" s="5"/>
      <c r="BC364" s="5"/>
      <c r="BD364" s="5"/>
      <c r="BE364" s="5"/>
      <c r="BF364" s="5"/>
      <c r="BG364" s="5"/>
      <c r="BH364" s="5"/>
      <c r="BI364" s="5"/>
      <c r="BJ364" s="5"/>
      <c r="BK364" s="5"/>
      <c r="BL364" s="5"/>
      <c r="BM364" s="5"/>
      <c r="BN364" s="5"/>
      <c r="BO364" s="5"/>
      <c r="BP364" s="5"/>
      <c r="BQ364" s="5"/>
      <c r="BR364" s="5"/>
      <c r="BS364" s="5"/>
      <c r="BT364" s="5"/>
      <c r="BU364" s="5"/>
      <c r="BV364" s="5"/>
      <c r="BW364" s="5"/>
      <c r="BX364" s="5"/>
      <c r="BY364" s="5"/>
      <c r="BZ364" s="5"/>
      <c r="CA364" s="5"/>
    </row>
    <row r="365" spans="1:79" s="25" customFormat="1" ht="30.75">
      <c r="A365" s="93"/>
      <c r="B365" s="113" t="s">
        <v>337</v>
      </c>
      <c r="C365" s="67" t="s">
        <v>43</v>
      </c>
      <c r="D365" s="66">
        <v>32.06</v>
      </c>
      <c r="E365" s="83" t="s">
        <v>22</v>
      </c>
      <c r="F365" s="66">
        <v>17697</v>
      </c>
      <c r="G365" s="66">
        <v>4.53</v>
      </c>
      <c r="H365" s="84">
        <f t="shared" si="307"/>
        <v>80167.41</v>
      </c>
      <c r="I365" s="84">
        <f t="shared" si="294"/>
        <v>187591.73939999999</v>
      </c>
      <c r="J365" s="66">
        <v>25</v>
      </c>
      <c r="K365" s="84">
        <f t="shared" si="289"/>
        <v>46897.934849999998</v>
      </c>
      <c r="L365" s="19">
        <f t="shared" si="290"/>
        <v>234489.67424999998</v>
      </c>
      <c r="M365" s="66"/>
      <c r="N365" s="86"/>
      <c r="O365" s="66">
        <v>20</v>
      </c>
      <c r="P365" s="86">
        <f t="shared" si="308"/>
        <v>3539.4</v>
      </c>
      <c r="Q365" s="66"/>
      <c r="R365" s="84"/>
      <c r="S365" s="66"/>
      <c r="T365" s="84"/>
      <c r="U365" s="19">
        <f t="shared" si="291"/>
        <v>23448.967424999995</v>
      </c>
      <c r="V365" s="19">
        <f t="shared" si="292"/>
        <v>261478.04167499999</v>
      </c>
      <c r="W365" s="87">
        <v>1</v>
      </c>
      <c r="X365" s="84">
        <f t="shared" si="293"/>
        <v>261478.04167499999</v>
      </c>
      <c r="Y365" s="5"/>
      <c r="Z365" s="5"/>
      <c r="AA365" s="5"/>
      <c r="AB365" s="5"/>
      <c r="AC365" s="5"/>
      <c r="AD365" s="5"/>
      <c r="AE365" s="5"/>
      <c r="AF365" s="5"/>
      <c r="AG365" s="5"/>
      <c r="AH365" s="5"/>
      <c r="AI365" s="5"/>
      <c r="AJ365" s="5"/>
      <c r="AK365" s="5"/>
      <c r="AL365" s="5"/>
      <c r="AM365" s="5"/>
      <c r="AN365" s="5"/>
      <c r="AO365" s="5"/>
      <c r="AP365" s="5"/>
      <c r="AQ365" s="5"/>
      <c r="AR365" s="5"/>
      <c r="AS365" s="5"/>
      <c r="AT365" s="5"/>
      <c r="AU365" s="5"/>
      <c r="AV365" s="5"/>
      <c r="AW365" s="5"/>
      <c r="AX365" s="5"/>
      <c r="AY365" s="5"/>
      <c r="AZ365" s="5"/>
      <c r="BA365" s="5"/>
      <c r="BB365" s="5"/>
      <c r="BC365" s="5"/>
      <c r="BD365" s="5"/>
      <c r="BE365" s="5"/>
      <c r="BF365" s="5"/>
      <c r="BG365" s="5"/>
      <c r="BH365" s="5"/>
      <c r="BI365" s="5"/>
      <c r="BJ365" s="5"/>
      <c r="BK365" s="5"/>
      <c r="BL365" s="5"/>
      <c r="BM365" s="5"/>
      <c r="BN365" s="5"/>
      <c r="BO365" s="5"/>
      <c r="BP365" s="5"/>
      <c r="BQ365" s="5"/>
      <c r="BR365" s="5"/>
      <c r="BS365" s="5"/>
      <c r="BT365" s="5"/>
      <c r="BU365" s="5"/>
      <c r="BV365" s="5"/>
      <c r="BW365" s="5"/>
      <c r="BX365" s="5"/>
      <c r="BY365" s="5"/>
      <c r="BZ365" s="5"/>
      <c r="CA365" s="5"/>
    </row>
    <row r="366" spans="1:79" s="25" customFormat="1" ht="30.75">
      <c r="A366" s="93"/>
      <c r="B366" s="113" t="s">
        <v>338</v>
      </c>
      <c r="C366" s="67" t="s">
        <v>44</v>
      </c>
      <c r="D366" s="85">
        <v>26</v>
      </c>
      <c r="E366" s="84">
        <v>1</v>
      </c>
      <c r="F366" s="66">
        <v>17697</v>
      </c>
      <c r="G366" s="66">
        <v>4.41</v>
      </c>
      <c r="H366" s="84">
        <f t="shared" si="307"/>
        <v>78043.77</v>
      </c>
      <c r="I366" s="84">
        <f t="shared" si="294"/>
        <v>182622.42180000001</v>
      </c>
      <c r="J366" s="66">
        <v>25</v>
      </c>
      <c r="K366" s="84">
        <f t="shared" si="289"/>
        <v>45655.605450000003</v>
      </c>
      <c r="L366" s="19">
        <f t="shared" si="290"/>
        <v>228278.02725000001</v>
      </c>
      <c r="M366" s="66"/>
      <c r="N366" s="86"/>
      <c r="O366" s="66"/>
      <c r="P366" s="86"/>
      <c r="Q366" s="66"/>
      <c r="R366" s="84"/>
      <c r="S366" s="66"/>
      <c r="T366" s="84"/>
      <c r="U366" s="19">
        <f t="shared" si="291"/>
        <v>22827.802725000001</v>
      </c>
      <c r="V366" s="19">
        <f t="shared" si="292"/>
        <v>251105.829975</v>
      </c>
      <c r="W366" s="87">
        <v>0.5</v>
      </c>
      <c r="X366" s="84">
        <f t="shared" si="293"/>
        <v>125552.9149875</v>
      </c>
      <c r="Y366" s="5"/>
      <c r="Z366" s="5"/>
      <c r="AA366" s="5"/>
      <c r="AB366" s="5"/>
      <c r="AC366" s="5"/>
      <c r="AD366" s="5"/>
      <c r="AE366" s="5"/>
      <c r="AF366" s="5"/>
      <c r="AG366" s="5"/>
      <c r="AH366" s="5"/>
      <c r="AI366" s="5"/>
      <c r="AJ366" s="5"/>
      <c r="AK366" s="5"/>
      <c r="AL366" s="5"/>
      <c r="AM366" s="5"/>
      <c r="AN366" s="5"/>
      <c r="AO366" s="5"/>
      <c r="AP366" s="5"/>
      <c r="AQ366" s="5"/>
      <c r="AR366" s="5"/>
      <c r="AS366" s="5"/>
      <c r="AT366" s="5"/>
      <c r="AU366" s="5"/>
      <c r="AV366" s="5"/>
      <c r="AW366" s="5"/>
      <c r="AX366" s="5"/>
      <c r="AY366" s="5"/>
      <c r="AZ366" s="5"/>
      <c r="BA366" s="5"/>
      <c r="BB366" s="5"/>
      <c r="BC366" s="5"/>
      <c r="BD366" s="5"/>
      <c r="BE366" s="5"/>
      <c r="BF366" s="5"/>
      <c r="BG366" s="5"/>
      <c r="BH366" s="5"/>
      <c r="BI366" s="5"/>
      <c r="BJ366" s="5"/>
      <c r="BK366" s="5"/>
      <c r="BL366" s="5"/>
      <c r="BM366" s="5"/>
      <c r="BN366" s="5"/>
      <c r="BO366" s="5"/>
      <c r="BP366" s="5"/>
      <c r="BQ366" s="5"/>
      <c r="BR366" s="5"/>
      <c r="BS366" s="5"/>
      <c r="BT366" s="5"/>
      <c r="BU366" s="5"/>
      <c r="BV366" s="5"/>
      <c r="BW366" s="5"/>
      <c r="BX366" s="5"/>
      <c r="BY366" s="5"/>
      <c r="BZ366" s="5"/>
      <c r="CA366" s="5"/>
    </row>
    <row r="367" spans="1:79" s="25" customFormat="1" ht="30.75">
      <c r="A367" s="93"/>
      <c r="B367" s="113" t="s">
        <v>339</v>
      </c>
      <c r="C367" s="67" t="s">
        <v>41</v>
      </c>
      <c r="D367" s="66">
        <v>10.130000000000001</v>
      </c>
      <c r="E367" s="83" t="s">
        <v>237</v>
      </c>
      <c r="F367" s="66">
        <v>17697</v>
      </c>
      <c r="G367" s="66">
        <v>3.57</v>
      </c>
      <c r="H367" s="84">
        <f t="shared" si="307"/>
        <v>63178.289999999994</v>
      </c>
      <c r="I367" s="84">
        <f t="shared" si="294"/>
        <v>147837.19859999997</v>
      </c>
      <c r="J367" s="66">
        <v>25</v>
      </c>
      <c r="K367" s="84">
        <f t="shared" si="289"/>
        <v>36959.299649999994</v>
      </c>
      <c r="L367" s="19">
        <f t="shared" si="290"/>
        <v>184796.49824999998</v>
      </c>
      <c r="M367" s="66"/>
      <c r="N367" s="86"/>
      <c r="O367" s="66"/>
      <c r="P367" s="86"/>
      <c r="Q367" s="66"/>
      <c r="R367" s="84"/>
      <c r="S367" s="66"/>
      <c r="T367" s="84"/>
      <c r="U367" s="19">
        <f t="shared" si="291"/>
        <v>18479.649824999997</v>
      </c>
      <c r="V367" s="19">
        <f t="shared" si="292"/>
        <v>203276.14807499998</v>
      </c>
      <c r="W367" s="87">
        <v>1</v>
      </c>
      <c r="X367" s="84">
        <f t="shared" si="293"/>
        <v>203276.14807499998</v>
      </c>
      <c r="Y367" s="5"/>
      <c r="Z367" s="5"/>
      <c r="AA367" s="5"/>
      <c r="AB367" s="5"/>
      <c r="AC367" s="5"/>
      <c r="AD367" s="5"/>
      <c r="AE367" s="5"/>
      <c r="AF367" s="5"/>
      <c r="AG367" s="5"/>
      <c r="AH367" s="5"/>
      <c r="AI367" s="5"/>
      <c r="AJ367" s="5"/>
      <c r="AK367" s="5"/>
      <c r="AL367" s="5"/>
      <c r="AM367" s="5"/>
      <c r="AN367" s="5"/>
      <c r="AO367" s="5"/>
      <c r="AP367" s="5"/>
      <c r="AQ367" s="5"/>
      <c r="AR367" s="5"/>
      <c r="AS367" s="5"/>
      <c r="AT367" s="5"/>
      <c r="AU367" s="5"/>
      <c r="AV367" s="5"/>
      <c r="AW367" s="5"/>
      <c r="AX367" s="5"/>
      <c r="AY367" s="5"/>
      <c r="AZ367" s="5"/>
      <c r="BA367" s="5"/>
      <c r="BB367" s="5"/>
      <c r="BC367" s="5"/>
      <c r="BD367" s="5"/>
      <c r="BE367" s="5"/>
      <c r="BF367" s="5"/>
      <c r="BG367" s="5"/>
      <c r="BH367" s="5"/>
      <c r="BI367" s="5"/>
      <c r="BJ367" s="5"/>
      <c r="BK367" s="5"/>
      <c r="BL367" s="5"/>
      <c r="BM367" s="5"/>
      <c r="BN367" s="5"/>
      <c r="BO367" s="5"/>
      <c r="BP367" s="5"/>
      <c r="BQ367" s="5"/>
      <c r="BR367" s="5"/>
      <c r="BS367" s="5"/>
      <c r="BT367" s="5"/>
      <c r="BU367" s="5"/>
      <c r="BV367" s="5"/>
      <c r="BW367" s="5"/>
      <c r="BX367" s="5"/>
      <c r="BY367" s="5"/>
      <c r="BZ367" s="5"/>
      <c r="CA367" s="5"/>
    </row>
    <row r="368" spans="1:79" s="25" customFormat="1" ht="30.75" customHeight="1">
      <c r="A368" s="93"/>
      <c r="B368" s="66" t="s">
        <v>98</v>
      </c>
      <c r="C368" s="67" t="s">
        <v>47</v>
      </c>
      <c r="D368" s="66">
        <v>9.02</v>
      </c>
      <c r="E368" s="84">
        <v>2</v>
      </c>
      <c r="F368" s="66">
        <v>17697</v>
      </c>
      <c r="G368" s="66">
        <v>3.98</v>
      </c>
      <c r="H368" s="84">
        <f t="shared" si="307"/>
        <v>70434.06</v>
      </c>
      <c r="I368" s="84">
        <f t="shared" si="294"/>
        <v>164815.70039999997</v>
      </c>
      <c r="J368" s="66">
        <v>25</v>
      </c>
      <c r="K368" s="84">
        <f t="shared" si="289"/>
        <v>41203.925099999993</v>
      </c>
      <c r="L368" s="19">
        <f t="shared" si="290"/>
        <v>206019.62549999997</v>
      </c>
      <c r="M368" s="66"/>
      <c r="N368" s="86"/>
      <c r="O368" s="66"/>
      <c r="P368" s="86"/>
      <c r="Q368" s="66">
        <v>50</v>
      </c>
      <c r="R368" s="84">
        <f t="shared" si="295"/>
        <v>8848.5</v>
      </c>
      <c r="S368" s="66"/>
      <c r="T368" s="84"/>
      <c r="U368" s="19">
        <f t="shared" si="291"/>
        <v>20601.962549999997</v>
      </c>
      <c r="V368" s="19">
        <f t="shared" si="292"/>
        <v>235470.08804999996</v>
      </c>
      <c r="W368" s="87">
        <v>1</v>
      </c>
      <c r="X368" s="84">
        <f t="shared" si="293"/>
        <v>235470.08804999996</v>
      </c>
      <c r="Y368" s="5"/>
      <c r="Z368" s="5"/>
      <c r="AA368" s="5"/>
      <c r="AB368" s="5"/>
      <c r="AC368" s="5"/>
      <c r="AD368" s="5"/>
      <c r="AE368" s="5"/>
      <c r="AF368" s="5"/>
      <c r="AG368" s="5"/>
      <c r="AH368" s="5"/>
      <c r="AI368" s="5"/>
      <c r="AJ368" s="5"/>
      <c r="AK368" s="5"/>
      <c r="AL368" s="5"/>
      <c r="AM368" s="5"/>
      <c r="AN368" s="5"/>
      <c r="AO368" s="5"/>
      <c r="AP368" s="5"/>
      <c r="AQ368" s="5"/>
      <c r="AR368" s="5"/>
      <c r="AS368" s="5"/>
      <c r="AT368" s="5"/>
      <c r="AU368" s="5"/>
      <c r="AV368" s="5"/>
      <c r="AW368" s="5"/>
      <c r="AX368" s="5"/>
      <c r="AY368" s="5"/>
      <c r="AZ368" s="5"/>
      <c r="BA368" s="5"/>
      <c r="BB368" s="5"/>
      <c r="BC368" s="5"/>
      <c r="BD368" s="5"/>
      <c r="BE368" s="5"/>
      <c r="BF368" s="5"/>
      <c r="BG368" s="5"/>
      <c r="BH368" s="5"/>
      <c r="BI368" s="5"/>
      <c r="BJ368" s="5"/>
      <c r="BK368" s="5"/>
      <c r="BL368" s="5"/>
      <c r="BM368" s="5"/>
      <c r="BN368" s="5"/>
      <c r="BO368" s="5"/>
      <c r="BP368" s="5"/>
      <c r="BQ368" s="5"/>
      <c r="BR368" s="5"/>
      <c r="BS368" s="5"/>
      <c r="BT368" s="5"/>
      <c r="BU368" s="5"/>
      <c r="BV368" s="5"/>
      <c r="BW368" s="5"/>
      <c r="BX368" s="5"/>
      <c r="BY368" s="5"/>
      <c r="BZ368" s="5"/>
      <c r="CA368" s="5"/>
    </row>
    <row r="369" spans="1:79" s="25" customFormat="1" ht="30.75" customHeight="1">
      <c r="A369" s="93"/>
      <c r="B369" s="66" t="s">
        <v>98</v>
      </c>
      <c r="C369" s="67" t="s">
        <v>41</v>
      </c>
      <c r="D369" s="115">
        <v>10.09</v>
      </c>
      <c r="E369" s="83" t="s">
        <v>237</v>
      </c>
      <c r="F369" s="66">
        <v>17697</v>
      </c>
      <c r="G369" s="66">
        <v>3.57</v>
      </c>
      <c r="H369" s="84">
        <f t="shared" si="307"/>
        <v>63178.289999999994</v>
      </c>
      <c r="I369" s="84">
        <f t="shared" si="294"/>
        <v>147837.19859999997</v>
      </c>
      <c r="J369" s="66">
        <v>25</v>
      </c>
      <c r="K369" s="84">
        <f t="shared" si="289"/>
        <v>36959.299649999994</v>
      </c>
      <c r="L369" s="19">
        <f t="shared" si="290"/>
        <v>184796.49824999998</v>
      </c>
      <c r="M369" s="66"/>
      <c r="N369" s="86"/>
      <c r="O369" s="66"/>
      <c r="P369" s="86"/>
      <c r="Q369" s="66">
        <v>50</v>
      </c>
      <c r="R369" s="84">
        <f t="shared" si="295"/>
        <v>8848.5</v>
      </c>
      <c r="S369" s="66"/>
      <c r="T369" s="84"/>
      <c r="U369" s="19">
        <f t="shared" si="291"/>
        <v>18479.649824999997</v>
      </c>
      <c r="V369" s="19">
        <f t="shared" si="292"/>
        <v>212124.64807499998</v>
      </c>
      <c r="W369" s="87">
        <v>1</v>
      </c>
      <c r="X369" s="84">
        <f t="shared" si="293"/>
        <v>212124.64807499998</v>
      </c>
      <c r="Y369" s="5"/>
      <c r="Z369" s="5"/>
      <c r="AA369" s="5"/>
      <c r="AB369" s="5"/>
      <c r="AC369" s="5"/>
      <c r="AD369" s="5"/>
      <c r="AE369" s="5"/>
      <c r="AF369" s="5"/>
      <c r="AG369" s="5"/>
      <c r="AH369" s="5"/>
      <c r="AI369" s="5"/>
      <c r="AJ369" s="5"/>
      <c r="AK369" s="5"/>
      <c r="AL369" s="5"/>
      <c r="AM369" s="5"/>
      <c r="AN369" s="5"/>
      <c r="AO369" s="5"/>
      <c r="AP369" s="5"/>
      <c r="AQ369" s="5"/>
      <c r="AR369" s="5"/>
      <c r="AS369" s="5"/>
      <c r="AT369" s="5"/>
      <c r="AU369" s="5"/>
      <c r="AV369" s="5"/>
      <c r="AW369" s="5"/>
      <c r="AX369" s="5"/>
      <c r="AY369" s="5"/>
      <c r="AZ369" s="5"/>
      <c r="BA369" s="5"/>
      <c r="BB369" s="5"/>
      <c r="BC369" s="5"/>
      <c r="BD369" s="5"/>
      <c r="BE369" s="5"/>
      <c r="BF369" s="5"/>
      <c r="BG369" s="5"/>
      <c r="BH369" s="5"/>
      <c r="BI369" s="5"/>
      <c r="BJ369" s="5"/>
      <c r="BK369" s="5"/>
      <c r="BL369" s="5"/>
      <c r="BM369" s="5"/>
      <c r="BN369" s="5"/>
      <c r="BO369" s="5"/>
      <c r="BP369" s="5"/>
      <c r="BQ369" s="5"/>
      <c r="BR369" s="5"/>
      <c r="BS369" s="5"/>
      <c r="BT369" s="5"/>
      <c r="BU369" s="5"/>
      <c r="BV369" s="5"/>
      <c r="BW369" s="5"/>
      <c r="BX369" s="5"/>
      <c r="BY369" s="5"/>
      <c r="BZ369" s="5"/>
      <c r="CA369" s="5"/>
    </row>
    <row r="370" spans="1:79" s="25" customFormat="1" ht="30.75" customHeight="1">
      <c r="A370" s="93"/>
      <c r="B370" s="115" t="s">
        <v>340</v>
      </c>
      <c r="C370" s="67" t="s">
        <v>41</v>
      </c>
      <c r="D370" s="66">
        <v>3.03</v>
      </c>
      <c r="E370" s="83" t="s">
        <v>237</v>
      </c>
      <c r="F370" s="66">
        <v>17697</v>
      </c>
      <c r="G370" s="66">
        <v>3.45</v>
      </c>
      <c r="H370" s="84">
        <f t="shared" si="307"/>
        <v>61054.65</v>
      </c>
      <c r="I370" s="84">
        <f t="shared" si="294"/>
        <v>142867.88099999999</v>
      </c>
      <c r="J370" s="66">
        <v>25</v>
      </c>
      <c r="K370" s="84">
        <f t="shared" si="289"/>
        <v>35716.970249999998</v>
      </c>
      <c r="L370" s="19">
        <f t="shared" si="290"/>
        <v>178584.85125000001</v>
      </c>
      <c r="M370" s="66"/>
      <c r="N370" s="86"/>
      <c r="O370" s="66"/>
      <c r="P370" s="86"/>
      <c r="Q370" s="66">
        <v>50</v>
      </c>
      <c r="R370" s="84">
        <f t="shared" si="295"/>
        <v>8848.5</v>
      </c>
      <c r="S370" s="66"/>
      <c r="T370" s="84"/>
      <c r="U370" s="19">
        <f t="shared" si="291"/>
        <v>17858.485125000003</v>
      </c>
      <c r="V370" s="19">
        <f t="shared" si="292"/>
        <v>205291.83637500001</v>
      </c>
      <c r="W370" s="87">
        <v>1</v>
      </c>
      <c r="X370" s="84">
        <f t="shared" si="293"/>
        <v>205291.83637500001</v>
      </c>
      <c r="Y370" s="5"/>
      <c r="Z370" s="5"/>
      <c r="AA370" s="5"/>
      <c r="AB370" s="5"/>
      <c r="AC370" s="5"/>
      <c r="AD370" s="5"/>
      <c r="AE370" s="5"/>
      <c r="AF370" s="5"/>
      <c r="AG370" s="5"/>
      <c r="AH370" s="5"/>
      <c r="AI370" s="5"/>
      <c r="AJ370" s="5"/>
      <c r="AK370" s="5"/>
      <c r="AL370" s="5"/>
      <c r="AM370" s="5"/>
      <c r="AN370" s="5"/>
      <c r="AO370" s="5"/>
      <c r="AP370" s="5"/>
      <c r="AQ370" s="5"/>
      <c r="AR370" s="5"/>
      <c r="AS370" s="5"/>
      <c r="AT370" s="5"/>
      <c r="AU370" s="5"/>
      <c r="AV370" s="5"/>
      <c r="AW370" s="5"/>
      <c r="AX370" s="5"/>
      <c r="AY370" s="5"/>
      <c r="AZ370" s="5"/>
      <c r="BA370" s="5"/>
      <c r="BB370" s="5"/>
      <c r="BC370" s="5"/>
      <c r="BD370" s="5"/>
      <c r="BE370" s="5"/>
      <c r="BF370" s="5"/>
      <c r="BG370" s="5"/>
      <c r="BH370" s="5"/>
      <c r="BI370" s="5"/>
      <c r="BJ370" s="5"/>
      <c r="BK370" s="5"/>
      <c r="BL370" s="5"/>
      <c r="BM370" s="5"/>
      <c r="BN370" s="5"/>
      <c r="BO370" s="5"/>
      <c r="BP370" s="5"/>
      <c r="BQ370" s="5"/>
      <c r="BR370" s="5"/>
      <c r="BS370" s="5"/>
      <c r="BT370" s="5"/>
      <c r="BU370" s="5"/>
      <c r="BV370" s="5"/>
      <c r="BW370" s="5"/>
      <c r="BX370" s="5"/>
      <c r="BY370" s="5"/>
      <c r="BZ370" s="5"/>
      <c r="CA370" s="5"/>
    </row>
    <row r="371" spans="1:79" s="25" customFormat="1" ht="38.25" customHeight="1">
      <c r="A371" s="93"/>
      <c r="B371" s="113" t="s">
        <v>341</v>
      </c>
      <c r="C371" s="67" t="s">
        <v>41</v>
      </c>
      <c r="D371" s="85">
        <v>10.130000000000001</v>
      </c>
      <c r="E371" s="83" t="s">
        <v>237</v>
      </c>
      <c r="F371" s="66">
        <v>17697</v>
      </c>
      <c r="G371" s="66">
        <v>3.57</v>
      </c>
      <c r="H371" s="83">
        <f t="shared" si="307"/>
        <v>63178.289999999994</v>
      </c>
      <c r="I371" s="84">
        <f t="shared" si="294"/>
        <v>147837.19859999997</v>
      </c>
      <c r="J371" s="66">
        <v>25</v>
      </c>
      <c r="K371" s="84">
        <f t="shared" si="289"/>
        <v>36959.299649999994</v>
      </c>
      <c r="L371" s="19">
        <f t="shared" si="290"/>
        <v>184796.49824999998</v>
      </c>
      <c r="M371" s="66"/>
      <c r="N371" s="66"/>
      <c r="O371" s="66">
        <v>20</v>
      </c>
      <c r="P371" s="83">
        <f t="shared" si="308"/>
        <v>3539.4</v>
      </c>
      <c r="Q371" s="66"/>
      <c r="R371" s="66"/>
      <c r="S371" s="66"/>
      <c r="T371" s="84"/>
      <c r="U371" s="19">
        <f t="shared" si="291"/>
        <v>18479.649824999997</v>
      </c>
      <c r="V371" s="19">
        <f t="shared" si="292"/>
        <v>206815.54807499997</v>
      </c>
      <c r="W371" s="87">
        <v>0.5</v>
      </c>
      <c r="X371" s="84">
        <f t="shared" si="293"/>
        <v>103407.77403749998</v>
      </c>
      <c r="Y371" s="5"/>
      <c r="Z371" s="5"/>
      <c r="AA371" s="5"/>
      <c r="AB371" s="5"/>
      <c r="AC371" s="5"/>
      <c r="AD371" s="5"/>
      <c r="AE371" s="5"/>
      <c r="AF371" s="5"/>
      <c r="AG371" s="5"/>
      <c r="AH371" s="5"/>
      <c r="AI371" s="5"/>
      <c r="AJ371" s="5"/>
      <c r="AK371" s="5"/>
      <c r="AL371" s="5"/>
      <c r="AM371" s="5"/>
      <c r="AN371" s="5"/>
      <c r="AO371" s="5"/>
      <c r="AP371" s="5"/>
      <c r="AQ371" s="5"/>
      <c r="AR371" s="5"/>
      <c r="AS371" s="5"/>
      <c r="AT371" s="5"/>
      <c r="AU371" s="5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5"/>
      <c r="BH371" s="5"/>
      <c r="BI371" s="5"/>
      <c r="BJ371" s="5"/>
      <c r="BK371" s="5"/>
      <c r="BL371" s="5"/>
      <c r="BM371" s="5"/>
      <c r="BN371" s="5"/>
      <c r="BO371" s="5"/>
      <c r="BP371" s="5"/>
      <c r="BQ371" s="5"/>
      <c r="BR371" s="5"/>
      <c r="BS371" s="5"/>
      <c r="BT371" s="5"/>
      <c r="BU371" s="5"/>
      <c r="BV371" s="5"/>
      <c r="BW371" s="5"/>
      <c r="BX371" s="5"/>
      <c r="BY371" s="5"/>
      <c r="BZ371" s="5"/>
      <c r="CA371" s="5"/>
    </row>
    <row r="372" spans="1:79" s="25" customFormat="1" ht="36">
      <c r="A372" s="93"/>
      <c r="B372" s="154" t="s">
        <v>342</v>
      </c>
      <c r="C372" s="67" t="s">
        <v>43</v>
      </c>
      <c r="D372" s="114">
        <v>37.04</v>
      </c>
      <c r="E372" s="83" t="s">
        <v>22</v>
      </c>
      <c r="F372" s="67">
        <v>17697</v>
      </c>
      <c r="G372" s="136">
        <v>4.53</v>
      </c>
      <c r="H372" s="84">
        <f t="shared" si="307"/>
        <v>80167.41</v>
      </c>
      <c r="I372" s="84">
        <f t="shared" si="294"/>
        <v>187591.73939999999</v>
      </c>
      <c r="J372" s="67">
        <v>25</v>
      </c>
      <c r="K372" s="84">
        <f t="shared" si="289"/>
        <v>46897.934849999998</v>
      </c>
      <c r="L372" s="19">
        <f t="shared" si="290"/>
        <v>234489.67424999998</v>
      </c>
      <c r="M372" s="84"/>
      <c r="N372" s="84"/>
      <c r="O372" s="84">
        <v>60</v>
      </c>
      <c r="P372" s="86">
        <f t="shared" si="308"/>
        <v>10618.2</v>
      </c>
      <c r="Q372" s="84"/>
      <c r="R372" s="84"/>
      <c r="S372" s="84"/>
      <c r="T372" s="84"/>
      <c r="U372" s="19">
        <f t="shared" si="291"/>
        <v>23448.967424999995</v>
      </c>
      <c r="V372" s="19">
        <f t="shared" si="292"/>
        <v>268556.84167499997</v>
      </c>
      <c r="W372" s="87">
        <v>0.5</v>
      </c>
      <c r="X372" s="86">
        <f t="shared" si="293"/>
        <v>134278.42083749999</v>
      </c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5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5"/>
      <c r="BI372" s="5"/>
      <c r="BJ372" s="5"/>
      <c r="BK372" s="5"/>
      <c r="BL372" s="5"/>
      <c r="BM372" s="5"/>
      <c r="BN372" s="5"/>
      <c r="BO372" s="5"/>
      <c r="BP372" s="5"/>
      <c r="BQ372" s="5"/>
      <c r="BR372" s="5"/>
      <c r="BS372" s="5"/>
      <c r="BT372" s="5"/>
      <c r="BU372" s="5"/>
      <c r="BV372" s="5"/>
      <c r="BW372" s="5"/>
      <c r="BX372" s="5"/>
      <c r="BY372" s="5"/>
      <c r="BZ372" s="5"/>
      <c r="CA372" s="5"/>
    </row>
    <row r="373" spans="1:79" s="25" customFormat="1" ht="30.75">
      <c r="A373" s="93"/>
      <c r="B373" s="113" t="s">
        <v>343</v>
      </c>
      <c r="C373" s="67" t="s">
        <v>41</v>
      </c>
      <c r="D373" s="66">
        <v>22.05</v>
      </c>
      <c r="E373" s="83" t="s">
        <v>237</v>
      </c>
      <c r="F373" s="66">
        <v>17697</v>
      </c>
      <c r="G373" s="66">
        <v>3.69</v>
      </c>
      <c r="H373" s="84">
        <f t="shared" si="307"/>
        <v>65301.93</v>
      </c>
      <c r="I373" s="84">
        <f t="shared" si="294"/>
        <v>152806.51619999998</v>
      </c>
      <c r="J373" s="66">
        <v>25</v>
      </c>
      <c r="K373" s="84">
        <f t="shared" si="289"/>
        <v>38201.629049999996</v>
      </c>
      <c r="L373" s="19">
        <f t="shared" si="290"/>
        <v>191008.14524999997</v>
      </c>
      <c r="M373" s="66">
        <v>50</v>
      </c>
      <c r="N373" s="86">
        <f>M373*F373/100</f>
        <v>8848.5</v>
      </c>
      <c r="O373" s="66">
        <v>190</v>
      </c>
      <c r="P373" s="86">
        <f t="shared" si="308"/>
        <v>33624.300000000003</v>
      </c>
      <c r="Q373" s="66"/>
      <c r="R373" s="84"/>
      <c r="S373" s="66"/>
      <c r="T373" s="84"/>
      <c r="U373" s="19">
        <f t="shared" si="291"/>
        <v>19100.814524999998</v>
      </c>
      <c r="V373" s="19">
        <f t="shared" si="292"/>
        <v>252581.75977499998</v>
      </c>
      <c r="W373" s="87">
        <v>1</v>
      </c>
      <c r="X373" s="84">
        <f t="shared" si="293"/>
        <v>252581.75977499998</v>
      </c>
      <c r="Y373" s="5"/>
      <c r="Z373" s="5"/>
      <c r="AA373" s="5"/>
      <c r="AB373" s="5"/>
      <c r="AC373" s="5"/>
      <c r="AD373" s="5"/>
      <c r="AE373" s="5"/>
      <c r="AF373" s="5"/>
      <c r="AG373" s="5"/>
      <c r="AH373" s="5"/>
      <c r="AI373" s="5"/>
      <c r="AJ373" s="5"/>
      <c r="AK373" s="5"/>
      <c r="AL373" s="5"/>
      <c r="AM373" s="5"/>
      <c r="AN373" s="5"/>
      <c r="AO373" s="5"/>
      <c r="AP373" s="5"/>
      <c r="AQ373" s="5"/>
      <c r="AR373" s="5"/>
      <c r="AS373" s="5"/>
      <c r="AT373" s="5"/>
      <c r="AU373" s="5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5"/>
      <c r="BH373" s="5"/>
      <c r="BI373" s="5"/>
      <c r="BJ373" s="5"/>
      <c r="BK373" s="5"/>
      <c r="BL373" s="5"/>
      <c r="BM373" s="5"/>
      <c r="BN373" s="5"/>
      <c r="BO373" s="5"/>
      <c r="BP373" s="5"/>
      <c r="BQ373" s="5"/>
      <c r="BR373" s="5"/>
      <c r="BS373" s="5"/>
      <c r="BT373" s="5"/>
      <c r="BU373" s="5"/>
      <c r="BV373" s="5"/>
      <c r="BW373" s="5"/>
      <c r="BX373" s="5"/>
      <c r="BY373" s="5"/>
      <c r="BZ373" s="5"/>
      <c r="CA373" s="5"/>
    </row>
    <row r="374" spans="1:79" s="25" customFormat="1" ht="30.75">
      <c r="A374" s="93"/>
      <c r="B374" s="113" t="s">
        <v>344</v>
      </c>
      <c r="C374" s="67" t="s">
        <v>41</v>
      </c>
      <c r="D374" s="66">
        <v>36.049999999999997</v>
      </c>
      <c r="E374" s="83" t="s">
        <v>237</v>
      </c>
      <c r="F374" s="66">
        <v>17697</v>
      </c>
      <c r="G374" s="66">
        <v>3.73</v>
      </c>
      <c r="H374" s="84">
        <f t="shared" si="307"/>
        <v>66009.81</v>
      </c>
      <c r="I374" s="84">
        <f t="shared" si="294"/>
        <v>154462.95539999998</v>
      </c>
      <c r="J374" s="66">
        <v>25</v>
      </c>
      <c r="K374" s="84">
        <f t="shared" si="289"/>
        <v>38615.738849999994</v>
      </c>
      <c r="L374" s="19">
        <f t="shared" si="290"/>
        <v>193078.69424999997</v>
      </c>
      <c r="M374" s="66"/>
      <c r="N374" s="86"/>
      <c r="O374" s="66"/>
      <c r="P374" s="86"/>
      <c r="Q374" s="66"/>
      <c r="R374" s="84"/>
      <c r="S374" s="66"/>
      <c r="T374" s="84"/>
      <c r="U374" s="19">
        <f t="shared" si="291"/>
        <v>19307.869424999997</v>
      </c>
      <c r="V374" s="19">
        <f t="shared" si="292"/>
        <v>212386.56367499998</v>
      </c>
      <c r="W374" s="87">
        <v>1</v>
      </c>
      <c r="X374" s="84">
        <f t="shared" si="293"/>
        <v>212386.56367499998</v>
      </c>
      <c r="Y374" s="5"/>
      <c r="Z374" s="5"/>
      <c r="AA374" s="5"/>
      <c r="AB374" s="5"/>
      <c r="AC374" s="5"/>
      <c r="AD374" s="5"/>
      <c r="AE374" s="5"/>
      <c r="AF374" s="5"/>
      <c r="AG374" s="5"/>
      <c r="AH374" s="5"/>
      <c r="AI374" s="5"/>
      <c r="AJ374" s="5"/>
      <c r="AK374" s="5"/>
      <c r="AL374" s="5"/>
      <c r="AM374" s="5"/>
      <c r="AN374" s="5"/>
      <c r="AO374" s="5"/>
      <c r="AP374" s="5"/>
      <c r="AQ374" s="5"/>
      <c r="AR374" s="5"/>
      <c r="AS374" s="5"/>
      <c r="AT374" s="5"/>
      <c r="AU374" s="5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5"/>
      <c r="BH374" s="5"/>
      <c r="BI374" s="5"/>
      <c r="BJ374" s="5"/>
      <c r="BK374" s="5"/>
      <c r="BL374" s="5"/>
      <c r="BM374" s="5"/>
      <c r="BN374" s="5"/>
      <c r="BO374" s="5"/>
      <c r="BP374" s="5"/>
      <c r="BQ374" s="5"/>
      <c r="BR374" s="5"/>
      <c r="BS374" s="5"/>
      <c r="BT374" s="5"/>
      <c r="BU374" s="5"/>
      <c r="BV374" s="5"/>
      <c r="BW374" s="5"/>
      <c r="BX374" s="5"/>
      <c r="BY374" s="5"/>
      <c r="BZ374" s="5"/>
      <c r="CA374" s="5"/>
    </row>
    <row r="375" spans="1:79" s="25" customFormat="1" ht="30.75">
      <c r="A375" s="93"/>
      <c r="B375" s="113" t="s">
        <v>345</v>
      </c>
      <c r="C375" s="67" t="s">
        <v>41</v>
      </c>
      <c r="D375" s="66">
        <v>10.130000000000001</v>
      </c>
      <c r="E375" s="84" t="s">
        <v>237</v>
      </c>
      <c r="F375" s="66">
        <v>17697</v>
      </c>
      <c r="G375" s="66">
        <v>3.57</v>
      </c>
      <c r="H375" s="84">
        <f t="shared" si="307"/>
        <v>63178.289999999994</v>
      </c>
      <c r="I375" s="84">
        <f t="shared" si="294"/>
        <v>147837.19859999997</v>
      </c>
      <c r="J375" s="66">
        <v>25</v>
      </c>
      <c r="K375" s="84">
        <f t="shared" si="289"/>
        <v>36959.299649999994</v>
      </c>
      <c r="L375" s="19">
        <f t="shared" si="290"/>
        <v>184796.49824999998</v>
      </c>
      <c r="M375" s="66"/>
      <c r="N375" s="86"/>
      <c r="O375" s="66">
        <v>20</v>
      </c>
      <c r="P375" s="86">
        <f t="shared" si="308"/>
        <v>3539.4</v>
      </c>
      <c r="Q375" s="66"/>
      <c r="R375" s="84"/>
      <c r="S375" s="66"/>
      <c r="T375" s="84"/>
      <c r="U375" s="19">
        <f t="shared" si="291"/>
        <v>18479.649824999997</v>
      </c>
      <c r="V375" s="19">
        <f t="shared" si="292"/>
        <v>206815.54807499997</v>
      </c>
      <c r="W375" s="87">
        <v>1</v>
      </c>
      <c r="X375" s="84">
        <f t="shared" si="293"/>
        <v>206815.54807499997</v>
      </c>
      <c r="Y375" s="12"/>
      <c r="Z375" s="12"/>
      <c r="AA375" s="5"/>
      <c r="AB375" s="5"/>
      <c r="AC375" s="5"/>
      <c r="AD375" s="5"/>
      <c r="AE375" s="5"/>
      <c r="AF375" s="5"/>
      <c r="AG375" s="5"/>
      <c r="AH375" s="12" t="e">
        <f>AF291+AF293+AF493+AF500+AF456+AF459+AF424+AF465+#REF!+AF484+AF480+#REF!+#REF!+#REF!</f>
        <v>#REF!</v>
      </c>
      <c r="AI375" s="5"/>
      <c r="AJ375" s="5"/>
      <c r="AK375" s="5"/>
      <c r="AL375" s="5"/>
      <c r="AM375" s="5"/>
      <c r="AN375" s="5"/>
      <c r="AO375" s="5"/>
      <c r="AP375" s="5"/>
      <c r="AQ375" s="5"/>
      <c r="AR375" s="5"/>
      <c r="AS375" s="5"/>
      <c r="AT375" s="5"/>
      <c r="AU375" s="5"/>
      <c r="AV375" s="5"/>
      <c r="AW375" s="5"/>
      <c r="AX375" s="5"/>
      <c r="AY375" s="5"/>
      <c r="AZ375" s="5"/>
      <c r="BA375" s="5"/>
      <c r="BB375" s="5"/>
      <c r="BC375" s="5"/>
      <c r="BD375" s="5"/>
      <c r="BE375" s="5"/>
      <c r="BF375" s="5"/>
      <c r="BG375" s="5"/>
      <c r="BH375" s="5"/>
      <c r="BI375" s="5"/>
      <c r="BJ375" s="5"/>
      <c r="BK375" s="5"/>
      <c r="BL375" s="5"/>
      <c r="BM375" s="5"/>
      <c r="BN375" s="5"/>
      <c r="BO375" s="5"/>
      <c r="BP375" s="5"/>
      <c r="BQ375" s="5"/>
      <c r="BR375" s="5"/>
      <c r="BS375" s="5"/>
      <c r="BT375" s="5"/>
      <c r="BU375" s="5"/>
      <c r="BV375" s="5"/>
      <c r="BW375" s="5"/>
      <c r="BX375" s="5"/>
      <c r="BY375" s="5"/>
      <c r="BZ375" s="5"/>
      <c r="CA375" s="5"/>
    </row>
    <row r="376" spans="1:79" s="25" customFormat="1" ht="31.5" customHeight="1">
      <c r="A376" s="93"/>
      <c r="B376" s="113" t="s">
        <v>346</v>
      </c>
      <c r="C376" s="67" t="s">
        <v>41</v>
      </c>
      <c r="D376" s="66">
        <v>10.130000000000001</v>
      </c>
      <c r="E376" s="83" t="s">
        <v>237</v>
      </c>
      <c r="F376" s="66">
        <v>17697</v>
      </c>
      <c r="G376" s="66">
        <v>3.57</v>
      </c>
      <c r="H376" s="84">
        <f t="shared" ref="H376:H377" si="309">F376*G376</f>
        <v>63178.289999999994</v>
      </c>
      <c r="I376" s="84">
        <f t="shared" si="294"/>
        <v>147837.19859999997</v>
      </c>
      <c r="J376" s="66">
        <v>25</v>
      </c>
      <c r="K376" s="84">
        <f t="shared" ref="K376:K377" si="310">I376*25%</f>
        <v>36959.299649999994</v>
      </c>
      <c r="L376" s="19">
        <f t="shared" si="290"/>
        <v>184796.49824999998</v>
      </c>
      <c r="M376" s="66"/>
      <c r="N376" s="86"/>
      <c r="O376" s="66"/>
      <c r="P376" s="86"/>
      <c r="Q376" s="66"/>
      <c r="R376" s="84"/>
      <c r="S376" s="66"/>
      <c r="T376" s="84"/>
      <c r="U376" s="19">
        <f t="shared" si="291"/>
        <v>18479.649824999997</v>
      </c>
      <c r="V376" s="19">
        <f t="shared" ref="V376:V385" si="311">I376+K376+N376+P376+R376+T376+U376</f>
        <v>203276.14807499998</v>
      </c>
      <c r="W376" s="87">
        <v>0.5</v>
      </c>
      <c r="X376" s="84">
        <f t="shared" ref="X376:X377" si="312">V376*W376</f>
        <v>101638.07403749999</v>
      </c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5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5"/>
      <c r="BH376" s="5"/>
      <c r="BI376" s="5"/>
      <c r="BJ376" s="5"/>
      <c r="BK376" s="5"/>
      <c r="BL376" s="5"/>
      <c r="BM376" s="5"/>
      <c r="BN376" s="5"/>
      <c r="BO376" s="5"/>
      <c r="BP376" s="5"/>
      <c r="BQ376" s="5"/>
      <c r="BR376" s="5"/>
      <c r="BS376" s="5"/>
      <c r="BT376" s="5"/>
      <c r="BU376" s="5"/>
      <c r="BV376" s="5"/>
      <c r="BW376" s="5"/>
      <c r="BX376" s="5"/>
      <c r="BY376" s="5"/>
      <c r="BZ376" s="5"/>
      <c r="CA376" s="5"/>
    </row>
    <row r="377" spans="1:79" s="25" customFormat="1" ht="30.75">
      <c r="A377" s="93"/>
      <c r="B377" s="113" t="s">
        <v>347</v>
      </c>
      <c r="C377" s="67" t="s">
        <v>41</v>
      </c>
      <c r="D377" s="66">
        <v>10.130000000000001</v>
      </c>
      <c r="E377" s="83" t="s">
        <v>237</v>
      </c>
      <c r="F377" s="66">
        <v>17697</v>
      </c>
      <c r="G377" s="66">
        <v>3.57</v>
      </c>
      <c r="H377" s="84">
        <f t="shared" si="309"/>
        <v>63178.289999999994</v>
      </c>
      <c r="I377" s="84">
        <f t="shared" si="294"/>
        <v>147837.19859999997</v>
      </c>
      <c r="J377" s="66">
        <v>25</v>
      </c>
      <c r="K377" s="84">
        <f t="shared" si="310"/>
        <v>36959.299649999994</v>
      </c>
      <c r="L377" s="19">
        <f t="shared" si="290"/>
        <v>184796.49824999998</v>
      </c>
      <c r="M377" s="66"/>
      <c r="N377" s="86"/>
      <c r="O377" s="66"/>
      <c r="P377" s="86"/>
      <c r="Q377" s="66"/>
      <c r="R377" s="84"/>
      <c r="S377" s="66"/>
      <c r="T377" s="84"/>
      <c r="U377" s="19">
        <f t="shared" si="291"/>
        <v>18479.649824999997</v>
      </c>
      <c r="V377" s="19">
        <f t="shared" si="311"/>
        <v>203276.14807499998</v>
      </c>
      <c r="W377" s="87">
        <v>0.5</v>
      </c>
      <c r="X377" s="84">
        <f t="shared" si="312"/>
        <v>101638.07403749999</v>
      </c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5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  <c r="BI377" s="5"/>
      <c r="BJ377" s="5"/>
      <c r="BK377" s="5"/>
      <c r="BL377" s="5"/>
      <c r="BM377" s="5"/>
      <c r="BN377" s="5"/>
      <c r="BO377" s="5"/>
      <c r="BP377" s="5"/>
      <c r="BQ377" s="5"/>
      <c r="BR377" s="5"/>
      <c r="BS377" s="5"/>
      <c r="BT377" s="5"/>
      <c r="BU377" s="5"/>
      <c r="BV377" s="5"/>
      <c r="BW377" s="5"/>
      <c r="BX377" s="5"/>
      <c r="BY377" s="5"/>
      <c r="BZ377" s="5"/>
      <c r="CA377" s="5"/>
    </row>
    <row r="378" spans="1:79" s="25" customFormat="1" ht="18">
      <c r="A378" s="93"/>
      <c r="B378" s="150"/>
      <c r="C378" s="67"/>
      <c r="D378" s="66"/>
      <c r="E378" s="83"/>
      <c r="F378" s="66"/>
      <c r="G378" s="66"/>
      <c r="H378" s="84"/>
      <c r="I378" s="84"/>
      <c r="J378" s="66"/>
      <c r="K378" s="84"/>
      <c r="L378" s="84"/>
      <c r="M378" s="66"/>
      <c r="N378" s="86"/>
      <c r="O378" s="66"/>
      <c r="P378" s="86"/>
      <c r="Q378" s="66"/>
      <c r="R378" s="84"/>
      <c r="S378" s="66"/>
      <c r="T378" s="84"/>
      <c r="U378" s="19"/>
      <c r="V378" s="19"/>
      <c r="W378" s="116">
        <f>SUM(W351:W377)</f>
        <v>21.5</v>
      </c>
      <c r="X378" s="116">
        <f t="shared" ref="X378" si="313">SUM(X351:X377)</f>
        <v>4968991.2009562487</v>
      </c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5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5"/>
      <c r="BH378" s="5"/>
      <c r="BI378" s="5"/>
      <c r="BJ378" s="5"/>
      <c r="BK378" s="5"/>
      <c r="BL378" s="5"/>
      <c r="BM378" s="5"/>
      <c r="BN378" s="5"/>
      <c r="BO378" s="5"/>
      <c r="BP378" s="5"/>
      <c r="BQ378" s="5"/>
      <c r="BR378" s="5"/>
      <c r="BS378" s="5"/>
      <c r="BT378" s="5"/>
      <c r="BU378" s="5"/>
      <c r="BV378" s="5"/>
      <c r="BW378" s="5"/>
      <c r="BX378" s="5"/>
      <c r="BY378" s="5"/>
      <c r="BZ378" s="5"/>
      <c r="CA378" s="5"/>
    </row>
    <row r="379" spans="1:79" s="25" customFormat="1" ht="18">
      <c r="A379" s="93"/>
      <c r="B379" s="213" t="s">
        <v>174</v>
      </c>
      <c r="C379" s="67"/>
      <c r="D379" s="66"/>
      <c r="E379" s="83"/>
      <c r="F379" s="66"/>
      <c r="G379" s="66"/>
      <c r="H379" s="84"/>
      <c r="I379" s="84"/>
      <c r="J379" s="66"/>
      <c r="K379" s="84"/>
      <c r="L379" s="84"/>
      <c r="M379" s="66"/>
      <c r="N379" s="86"/>
      <c r="O379" s="66"/>
      <c r="P379" s="86"/>
      <c r="Q379" s="66"/>
      <c r="R379" s="84"/>
      <c r="S379" s="66"/>
      <c r="T379" s="84"/>
      <c r="U379" s="19"/>
      <c r="V379" s="19"/>
      <c r="W379" s="87"/>
      <c r="X379" s="84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5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5"/>
      <c r="BH379" s="5"/>
      <c r="BI379" s="5"/>
      <c r="BJ379" s="5"/>
      <c r="BK379" s="5"/>
      <c r="BL379" s="5"/>
      <c r="BM379" s="5"/>
      <c r="BN379" s="5"/>
      <c r="BO379" s="5"/>
      <c r="BP379" s="5"/>
      <c r="BQ379" s="5"/>
      <c r="BR379" s="5"/>
      <c r="BS379" s="5"/>
      <c r="BT379" s="5"/>
      <c r="BU379" s="5"/>
      <c r="BV379" s="5"/>
      <c r="BW379" s="5"/>
      <c r="BX379" s="5"/>
      <c r="BY379" s="5"/>
      <c r="BZ379" s="5"/>
      <c r="CA379" s="5"/>
    </row>
    <row r="380" spans="1:79" ht="51.75" customHeight="1">
      <c r="A380" s="93"/>
      <c r="B380" s="113" t="s">
        <v>348</v>
      </c>
      <c r="C380" s="128">
        <v>4</v>
      </c>
      <c r="D380" s="66"/>
      <c r="E380" s="83"/>
      <c r="F380" s="66">
        <v>17697</v>
      </c>
      <c r="G380" s="85">
        <v>2.89</v>
      </c>
      <c r="H380" s="84">
        <f t="shared" ref="H380:H385" si="314">F380*G380</f>
        <v>51144.33</v>
      </c>
      <c r="I380" s="19">
        <f>H380*1.45</f>
        <v>74159.2785</v>
      </c>
      <c r="J380" s="66"/>
      <c r="K380" s="66"/>
      <c r="L380" s="66"/>
      <c r="M380" s="66"/>
      <c r="N380" s="66"/>
      <c r="O380" s="66">
        <v>20</v>
      </c>
      <c r="P380" s="86">
        <f>O380*F380/100</f>
        <v>3539.4</v>
      </c>
      <c r="Q380" s="66"/>
      <c r="R380" s="66"/>
      <c r="S380" s="66"/>
      <c r="T380" s="66"/>
      <c r="U380" s="19">
        <f>I380*10%</f>
        <v>7415.92785</v>
      </c>
      <c r="V380" s="19">
        <f t="shared" si="311"/>
        <v>85114.606349999987</v>
      </c>
      <c r="W380" s="87">
        <v>0.5</v>
      </c>
      <c r="X380" s="84">
        <f>V380*W380</f>
        <v>42557.303174999994</v>
      </c>
    </row>
    <row r="381" spans="1:79" ht="38.25" customHeight="1">
      <c r="A381" s="93"/>
      <c r="B381" s="113" t="s">
        <v>108</v>
      </c>
      <c r="C381" s="128">
        <v>4</v>
      </c>
      <c r="D381" s="66"/>
      <c r="E381" s="83"/>
      <c r="F381" s="66">
        <v>17697</v>
      </c>
      <c r="G381" s="85">
        <v>2.89</v>
      </c>
      <c r="H381" s="84">
        <f t="shared" si="314"/>
        <v>51144.33</v>
      </c>
      <c r="I381" s="19">
        <f t="shared" ref="I381:I385" si="315">H381*1.45</f>
        <v>74159.2785</v>
      </c>
      <c r="J381" s="66"/>
      <c r="K381" s="66"/>
      <c r="L381" s="66"/>
      <c r="M381" s="66"/>
      <c r="N381" s="66"/>
      <c r="O381" s="66">
        <v>190</v>
      </c>
      <c r="P381" s="86">
        <f>O381*F381/100</f>
        <v>33624.300000000003</v>
      </c>
      <c r="Q381" s="66"/>
      <c r="R381" s="66"/>
      <c r="S381" s="66"/>
      <c r="T381" s="66"/>
      <c r="U381" s="19">
        <f>I381*10%</f>
        <v>7415.92785</v>
      </c>
      <c r="V381" s="19">
        <f t="shared" si="311"/>
        <v>115199.50635000001</v>
      </c>
      <c r="W381" s="87">
        <v>0.25</v>
      </c>
      <c r="X381" s="84">
        <f>V381*W381</f>
        <v>28799.876587500003</v>
      </c>
    </row>
    <row r="382" spans="1:79" ht="38.25" customHeight="1">
      <c r="A382" s="93"/>
      <c r="B382" s="113" t="s">
        <v>108</v>
      </c>
      <c r="C382" s="128">
        <v>4</v>
      </c>
      <c r="D382" s="66"/>
      <c r="E382" s="83"/>
      <c r="F382" s="66">
        <v>17697</v>
      </c>
      <c r="G382" s="85">
        <v>2.89</v>
      </c>
      <c r="H382" s="84">
        <f t="shared" si="314"/>
        <v>51144.33</v>
      </c>
      <c r="I382" s="19">
        <f t="shared" si="315"/>
        <v>74159.2785</v>
      </c>
      <c r="J382" s="66"/>
      <c r="K382" s="66"/>
      <c r="L382" s="66"/>
      <c r="M382" s="66"/>
      <c r="N382" s="66"/>
      <c r="O382" s="66">
        <v>190</v>
      </c>
      <c r="P382" s="86">
        <f>O382*F382/100</f>
        <v>33624.300000000003</v>
      </c>
      <c r="Q382" s="66"/>
      <c r="R382" s="66"/>
      <c r="S382" s="66"/>
      <c r="T382" s="66"/>
      <c r="U382" s="19">
        <f>I382*10%</f>
        <v>7415.92785</v>
      </c>
      <c r="V382" s="19">
        <f t="shared" si="311"/>
        <v>115199.50635000001</v>
      </c>
      <c r="W382" s="87">
        <v>0.25</v>
      </c>
      <c r="X382" s="84">
        <f>V382*W382</f>
        <v>28799.876587500003</v>
      </c>
    </row>
    <row r="383" spans="1:79" ht="38.25" customHeight="1">
      <c r="A383" s="93"/>
      <c r="B383" s="113" t="s">
        <v>349</v>
      </c>
      <c r="C383" s="128">
        <v>4</v>
      </c>
      <c r="D383" s="66"/>
      <c r="E383" s="83"/>
      <c r="F383" s="66">
        <v>17697</v>
      </c>
      <c r="G383" s="85">
        <v>2.89</v>
      </c>
      <c r="H383" s="84">
        <f t="shared" si="314"/>
        <v>51144.33</v>
      </c>
      <c r="I383" s="19">
        <f t="shared" si="315"/>
        <v>74159.2785</v>
      </c>
      <c r="J383" s="66"/>
      <c r="K383" s="66"/>
      <c r="L383" s="66"/>
      <c r="M383" s="66"/>
      <c r="N383" s="66"/>
      <c r="O383" s="66">
        <v>20</v>
      </c>
      <c r="P383" s="86">
        <f>O383*F383/100</f>
        <v>3539.4</v>
      </c>
      <c r="Q383" s="66"/>
      <c r="R383" s="66"/>
      <c r="S383" s="66"/>
      <c r="T383" s="66"/>
      <c r="U383" s="19">
        <f>I383*10%</f>
        <v>7415.92785</v>
      </c>
      <c r="V383" s="19">
        <f t="shared" si="311"/>
        <v>85114.606349999987</v>
      </c>
      <c r="W383" s="87">
        <v>0.25</v>
      </c>
      <c r="X383" s="84">
        <f>V383*W383</f>
        <v>21278.651587499997</v>
      </c>
    </row>
    <row r="384" spans="1:79" ht="38.25" customHeight="1">
      <c r="A384" s="93"/>
      <c r="B384" s="113" t="s">
        <v>350</v>
      </c>
      <c r="C384" s="128">
        <v>4</v>
      </c>
      <c r="D384" s="66"/>
      <c r="E384" s="83"/>
      <c r="F384" s="66">
        <v>17697</v>
      </c>
      <c r="G384" s="85">
        <v>2.89</v>
      </c>
      <c r="H384" s="84">
        <f t="shared" si="314"/>
        <v>51144.33</v>
      </c>
      <c r="I384" s="19">
        <f t="shared" si="315"/>
        <v>74159.2785</v>
      </c>
      <c r="J384" s="66"/>
      <c r="K384" s="66"/>
      <c r="L384" s="66"/>
      <c r="M384" s="66"/>
      <c r="N384" s="66"/>
      <c r="O384" s="66"/>
      <c r="P384" s="86"/>
      <c r="Q384" s="66"/>
      <c r="R384" s="66"/>
      <c r="S384" s="66"/>
      <c r="T384" s="66"/>
      <c r="U384" s="19">
        <f t="shared" ref="U384" si="316">I384*10%</f>
        <v>7415.92785</v>
      </c>
      <c r="V384" s="19">
        <f t="shared" si="311"/>
        <v>81575.206349999993</v>
      </c>
      <c r="W384" s="87">
        <v>1</v>
      </c>
      <c r="X384" s="84">
        <f t="shared" ref="X384" si="317">V384*W384</f>
        <v>81575.206349999993</v>
      </c>
    </row>
    <row r="385" spans="1:79" ht="38.25" customHeight="1">
      <c r="A385" s="93"/>
      <c r="B385" s="113" t="s">
        <v>351</v>
      </c>
      <c r="C385" s="128">
        <v>4</v>
      </c>
      <c r="D385" s="66"/>
      <c r="E385" s="83"/>
      <c r="F385" s="66">
        <v>17697</v>
      </c>
      <c r="G385" s="85">
        <v>2.89</v>
      </c>
      <c r="H385" s="84">
        <f t="shared" si="314"/>
        <v>51144.33</v>
      </c>
      <c r="I385" s="19">
        <f t="shared" si="315"/>
        <v>74159.2785</v>
      </c>
      <c r="J385" s="66"/>
      <c r="K385" s="66"/>
      <c r="L385" s="66"/>
      <c r="M385" s="66"/>
      <c r="N385" s="66"/>
      <c r="O385" s="66"/>
      <c r="P385" s="86"/>
      <c r="Q385" s="66"/>
      <c r="R385" s="66"/>
      <c r="S385" s="66"/>
      <c r="T385" s="66"/>
      <c r="U385" s="19">
        <f t="shared" ref="U385" si="318">I385*10%</f>
        <v>7415.92785</v>
      </c>
      <c r="V385" s="19">
        <f t="shared" si="311"/>
        <v>81575.206349999993</v>
      </c>
      <c r="W385" s="87">
        <v>1</v>
      </c>
      <c r="X385" s="84">
        <f t="shared" ref="X385" si="319">V385*W385</f>
        <v>81575.206349999993</v>
      </c>
    </row>
    <row r="386" spans="1:79" s="25" customFormat="1" ht="18">
      <c r="A386" s="93"/>
      <c r="B386" s="66"/>
      <c r="C386" s="67"/>
      <c r="D386" s="66"/>
      <c r="E386" s="83"/>
      <c r="F386" s="66"/>
      <c r="G386" s="66"/>
      <c r="H386" s="84"/>
      <c r="I386" s="84"/>
      <c r="J386" s="66"/>
      <c r="K386" s="84"/>
      <c r="L386" s="84"/>
      <c r="M386" s="66"/>
      <c r="N386" s="86"/>
      <c r="O386" s="66"/>
      <c r="P386" s="86"/>
      <c r="Q386" s="66"/>
      <c r="R386" s="84"/>
      <c r="S386" s="66"/>
      <c r="T386" s="84"/>
      <c r="U386" s="19"/>
      <c r="V386" s="19"/>
      <c r="W386" s="116">
        <f>SUM(W380:W385)</f>
        <v>3.25</v>
      </c>
      <c r="X386" s="116">
        <f t="shared" ref="X386" si="320">SUM(X380:X385)</f>
        <v>284586.12063749996</v>
      </c>
      <c r="Y386" s="5"/>
      <c r="Z386" s="5"/>
      <c r="AA386" s="5"/>
      <c r="AB386" s="5"/>
      <c r="AC386" s="5"/>
      <c r="AD386" s="5"/>
      <c r="AE386" s="5"/>
      <c r="AF386" s="5"/>
      <c r="AG386" s="5"/>
      <c r="AH386" s="5"/>
      <c r="AI386" s="5"/>
      <c r="AJ386" s="5"/>
      <c r="AK386" s="5"/>
      <c r="AL386" s="5"/>
      <c r="AM386" s="5"/>
      <c r="AN386" s="5"/>
      <c r="AO386" s="5"/>
      <c r="AP386" s="5"/>
      <c r="AQ386" s="5"/>
      <c r="AR386" s="5"/>
      <c r="AS386" s="5"/>
      <c r="AT386" s="5"/>
      <c r="AU386" s="5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5"/>
      <c r="BH386" s="5"/>
      <c r="BI386" s="5"/>
      <c r="BJ386" s="5"/>
      <c r="BK386" s="5"/>
      <c r="BL386" s="5"/>
      <c r="BM386" s="5"/>
      <c r="BN386" s="5"/>
      <c r="BO386" s="5"/>
      <c r="BP386" s="5"/>
      <c r="BQ386" s="5"/>
      <c r="BR386" s="5"/>
      <c r="BS386" s="5"/>
      <c r="BT386" s="5"/>
      <c r="BU386" s="5"/>
      <c r="BV386" s="5"/>
      <c r="BW386" s="5"/>
      <c r="BX386" s="5"/>
      <c r="BY386" s="5"/>
      <c r="BZ386" s="5"/>
      <c r="CA386" s="5"/>
    </row>
    <row r="387" spans="1:79" s="25" customFormat="1" ht="18" hidden="1">
      <c r="A387" s="93"/>
      <c r="B387" s="115"/>
      <c r="C387" s="67"/>
      <c r="D387" s="66"/>
      <c r="E387" s="83"/>
      <c r="F387" s="66"/>
      <c r="G387" s="66"/>
      <c r="H387" s="84"/>
      <c r="I387" s="84"/>
      <c r="J387" s="66"/>
      <c r="K387" s="84"/>
      <c r="L387" s="84"/>
      <c r="M387" s="66"/>
      <c r="N387" s="86"/>
      <c r="O387" s="66"/>
      <c r="P387" s="86"/>
      <c r="Q387" s="66"/>
      <c r="R387" s="84"/>
      <c r="S387" s="66"/>
      <c r="T387" s="84"/>
      <c r="U387" s="19"/>
      <c r="V387" s="19"/>
      <c r="W387" s="87"/>
      <c r="X387" s="84"/>
      <c r="Y387" s="5"/>
      <c r="Z387" s="5"/>
      <c r="AA387" s="5"/>
      <c r="AB387" s="5"/>
      <c r="AC387" s="5"/>
      <c r="AD387" s="5"/>
      <c r="AE387" s="5"/>
      <c r="AF387" s="5"/>
      <c r="AG387" s="5"/>
      <c r="AH387" s="5"/>
      <c r="AI387" s="5"/>
      <c r="AJ387" s="5"/>
      <c r="AK387" s="5"/>
      <c r="AL387" s="5"/>
      <c r="AM387" s="5"/>
      <c r="AN387" s="5"/>
      <c r="AO387" s="5"/>
      <c r="AP387" s="5"/>
      <c r="AQ387" s="5"/>
      <c r="AR387" s="5"/>
      <c r="AS387" s="5"/>
      <c r="AT387" s="5"/>
      <c r="AU387" s="5"/>
      <c r="AV387" s="5"/>
      <c r="AW387" s="5"/>
      <c r="AX387" s="5"/>
      <c r="AY387" s="5"/>
      <c r="AZ387" s="5"/>
      <c r="BA387" s="5"/>
      <c r="BB387" s="5"/>
      <c r="BC387" s="5"/>
      <c r="BD387" s="5"/>
      <c r="BE387" s="5"/>
      <c r="BF387" s="5"/>
      <c r="BG387" s="5"/>
      <c r="BH387" s="5"/>
      <c r="BI387" s="5"/>
      <c r="BJ387" s="5"/>
      <c r="BK387" s="5"/>
      <c r="BL387" s="5"/>
      <c r="BM387" s="5"/>
      <c r="BN387" s="5"/>
      <c r="BO387" s="5"/>
      <c r="BP387" s="5"/>
      <c r="BQ387" s="5"/>
      <c r="BR387" s="5"/>
      <c r="BS387" s="5"/>
      <c r="BT387" s="5"/>
      <c r="BU387" s="5"/>
      <c r="BV387" s="5"/>
      <c r="BW387" s="5"/>
      <c r="BX387" s="5"/>
      <c r="BY387" s="5"/>
      <c r="BZ387" s="5"/>
      <c r="CA387" s="5"/>
    </row>
    <row r="388" spans="1:79" s="135" customFormat="1" ht="18">
      <c r="A388" s="129"/>
      <c r="B388" s="187"/>
      <c r="C388" s="131"/>
      <c r="D388" s="130"/>
      <c r="E388" s="124"/>
      <c r="F388" s="130"/>
      <c r="G388" s="130"/>
      <c r="H388" s="24"/>
      <c r="I388" s="24"/>
      <c r="J388" s="130"/>
      <c r="K388" s="24"/>
      <c r="L388" s="24"/>
      <c r="M388" s="130"/>
      <c r="N388" s="132"/>
      <c r="O388" s="130"/>
      <c r="P388" s="132"/>
      <c r="Q388" s="130"/>
      <c r="R388" s="24"/>
      <c r="S388" s="130"/>
      <c r="T388" s="24"/>
      <c r="U388" s="24"/>
      <c r="V388" s="24"/>
      <c r="W388" s="171"/>
      <c r="X388" s="74"/>
      <c r="Y388" s="134"/>
      <c r="Z388" s="134"/>
      <c r="AA388" s="134"/>
      <c r="AB388" s="134"/>
      <c r="AC388" s="134"/>
      <c r="AD388" s="134"/>
      <c r="AE388" s="134"/>
      <c r="AF388" s="134"/>
      <c r="AG388" s="134"/>
      <c r="AH388" s="134"/>
      <c r="AI388" s="134"/>
      <c r="AJ388" s="134"/>
      <c r="AK388" s="134"/>
      <c r="AL388" s="134"/>
      <c r="AM388" s="134"/>
      <c r="AN388" s="134"/>
      <c r="AO388" s="134"/>
      <c r="AP388" s="134"/>
      <c r="AQ388" s="134"/>
      <c r="AR388" s="134"/>
      <c r="AS388" s="134"/>
      <c r="AT388" s="134"/>
      <c r="AU388" s="134"/>
      <c r="AV388" s="134"/>
      <c r="AW388" s="134"/>
      <c r="AX388" s="134"/>
      <c r="AY388" s="134"/>
      <c r="AZ388" s="134"/>
      <c r="BA388" s="134"/>
      <c r="BB388" s="134"/>
      <c r="BC388" s="134"/>
      <c r="BD388" s="134"/>
      <c r="BE388" s="134"/>
      <c r="BF388" s="134"/>
      <c r="BG388" s="134"/>
      <c r="BH388" s="134"/>
      <c r="BI388" s="134"/>
      <c r="BJ388" s="134"/>
      <c r="BK388" s="134"/>
      <c r="BL388" s="134"/>
      <c r="BM388" s="134"/>
      <c r="BN388" s="134"/>
      <c r="BO388" s="134"/>
      <c r="BP388" s="134"/>
      <c r="BQ388" s="134"/>
      <c r="BR388" s="134"/>
      <c r="BS388" s="134"/>
      <c r="BT388" s="134"/>
      <c r="BU388" s="134"/>
      <c r="BV388" s="134"/>
      <c r="BW388" s="134"/>
      <c r="BX388" s="134"/>
      <c r="BY388" s="134"/>
      <c r="BZ388" s="134"/>
      <c r="CA388" s="134"/>
    </row>
    <row r="389" spans="1:79" s="134" customFormat="1" ht="27" customHeight="1">
      <c r="A389" s="259"/>
      <c r="B389" s="260"/>
      <c r="C389" s="262"/>
      <c r="D389" s="261"/>
      <c r="E389" s="263"/>
      <c r="F389" s="261"/>
      <c r="G389" s="261"/>
      <c r="H389" s="13"/>
      <c r="I389" s="13"/>
      <c r="J389" s="261"/>
      <c r="K389" s="159" t="s">
        <v>246</v>
      </c>
      <c r="L389" s="159"/>
      <c r="M389" s="261"/>
      <c r="N389" s="264"/>
      <c r="O389" s="261"/>
      <c r="Q389" s="159" t="s">
        <v>243</v>
      </c>
      <c r="R389" s="13"/>
      <c r="S389" s="261"/>
      <c r="T389" s="13"/>
      <c r="U389" s="13"/>
      <c r="V389" s="13"/>
      <c r="W389" s="171">
        <f>W210+W246+W305+W349</f>
        <v>27</v>
      </c>
      <c r="X389" s="171">
        <f>X210+X246+X305+X349</f>
        <v>10512283.676212501</v>
      </c>
    </row>
    <row r="390" spans="1:79" s="134" customFormat="1" ht="27" customHeight="1">
      <c r="A390" s="259"/>
      <c r="B390" s="260"/>
      <c r="C390" s="262"/>
      <c r="D390" s="261"/>
      <c r="E390" s="263"/>
      <c r="F390" s="261"/>
      <c r="G390" s="261"/>
      <c r="H390" s="13"/>
      <c r="I390" s="13"/>
      <c r="J390" s="261"/>
      <c r="K390" s="13"/>
      <c r="L390" s="13"/>
      <c r="M390" s="261"/>
      <c r="N390" s="264"/>
      <c r="O390" s="261"/>
      <c r="P390" s="159"/>
      <c r="Q390" s="159" t="s">
        <v>182</v>
      </c>
      <c r="R390" s="13"/>
      <c r="S390" s="261"/>
      <c r="T390" s="13"/>
      <c r="U390" s="13"/>
      <c r="V390" s="13"/>
      <c r="W390" s="171">
        <f>W213+W279+W292+W318+W378</f>
        <v>65</v>
      </c>
      <c r="X390" s="171">
        <f>X213+X279+X292+X318+X378</f>
        <v>15350050.73731875</v>
      </c>
    </row>
    <row r="391" spans="1:79" s="134" customFormat="1" ht="27" customHeight="1">
      <c r="A391" s="259"/>
      <c r="B391" s="260"/>
      <c r="C391" s="262"/>
      <c r="D391" s="261"/>
      <c r="E391" s="263"/>
      <c r="F391" s="261"/>
      <c r="G391" s="261"/>
      <c r="H391" s="13"/>
      <c r="I391" s="13"/>
      <c r="J391" s="261"/>
      <c r="K391" s="13"/>
      <c r="L391" s="13"/>
      <c r="M391" s="261"/>
      <c r="N391" s="264"/>
      <c r="O391" s="261"/>
      <c r="P391" s="159"/>
      <c r="Q391" s="159" t="s">
        <v>244</v>
      </c>
      <c r="R391" s="13"/>
      <c r="S391" s="261"/>
      <c r="T391" s="13"/>
      <c r="U391" s="13"/>
      <c r="V391" s="13"/>
      <c r="W391" s="171">
        <f>W216+W284+W295+W322+W386</f>
        <v>16</v>
      </c>
      <c r="X391" s="171">
        <f>X216+X284+X295+X322+X386</f>
        <v>1327286.5030499999</v>
      </c>
    </row>
    <row r="392" spans="1:79" s="134" customFormat="1" ht="27" customHeight="1">
      <c r="A392" s="259"/>
      <c r="B392" s="260"/>
      <c r="C392" s="262"/>
      <c r="D392" s="261"/>
      <c r="E392" s="263"/>
      <c r="F392" s="261"/>
      <c r="G392" s="261"/>
      <c r="H392" s="13"/>
      <c r="I392" s="13"/>
      <c r="J392" s="261"/>
      <c r="K392" s="13"/>
      <c r="L392" s="13"/>
      <c r="M392" s="261"/>
      <c r="N392" s="264"/>
      <c r="O392" s="261"/>
      <c r="P392" s="159"/>
      <c r="Q392" s="159" t="s">
        <v>245</v>
      </c>
      <c r="R392" s="13"/>
      <c r="S392" s="261"/>
      <c r="T392" s="13"/>
      <c r="U392" s="13"/>
      <c r="V392" s="13"/>
      <c r="W392" s="171">
        <f>W226+W299+W325</f>
        <v>8.25</v>
      </c>
      <c r="X392" s="171">
        <f>X226+X299+X325</f>
        <v>897609.53699999989</v>
      </c>
    </row>
    <row r="393" spans="1:79" ht="27" customHeight="1">
      <c r="B393" s="95"/>
      <c r="C393" s="118"/>
      <c r="D393" s="95"/>
      <c r="E393" s="97"/>
      <c r="F393" s="95"/>
      <c r="G393" s="95"/>
      <c r="H393" s="119"/>
      <c r="I393" s="119"/>
      <c r="J393" s="119"/>
      <c r="K393" s="119"/>
      <c r="L393" s="119"/>
      <c r="M393" s="119"/>
      <c r="N393" s="120"/>
      <c r="O393" s="95"/>
      <c r="P393" s="120"/>
      <c r="Q393" s="95"/>
      <c r="R393" s="98"/>
      <c r="S393" s="95"/>
      <c r="T393" s="98"/>
      <c r="U393" s="98"/>
      <c r="V393" s="98"/>
      <c r="W393" s="116">
        <f>SUM(W389:W392)</f>
        <v>116.25</v>
      </c>
      <c r="X393" s="116">
        <f t="shared" ref="X393" si="321">SUM(X389:X392)</f>
        <v>28087230.453581251</v>
      </c>
    </row>
    <row r="394" spans="1:79" s="5" customFormat="1" hidden="1">
      <c r="A394" s="194"/>
      <c r="B394" s="102"/>
      <c r="C394" s="118"/>
      <c r="D394" s="102"/>
      <c r="E394" s="122"/>
      <c r="F394" s="102"/>
      <c r="G394" s="102"/>
      <c r="H394" s="98"/>
      <c r="I394" s="98"/>
      <c r="J394" s="102"/>
      <c r="K394" s="98"/>
      <c r="L394" s="98"/>
      <c r="M394" s="102"/>
      <c r="N394" s="120"/>
      <c r="O394" s="102"/>
      <c r="P394" s="120"/>
      <c r="Q394" s="102"/>
      <c r="R394" s="98"/>
      <c r="S394" s="102"/>
      <c r="T394" s="98"/>
      <c r="U394" s="98"/>
      <c r="V394" s="98"/>
      <c r="W394" s="121"/>
      <c r="X394" s="98"/>
    </row>
    <row r="395" spans="1:79" s="5" customFormat="1" hidden="1">
      <c r="A395" s="194"/>
      <c r="B395" s="102"/>
      <c r="C395" s="118"/>
      <c r="D395" s="102"/>
      <c r="E395" s="122"/>
      <c r="F395" s="102"/>
      <c r="G395" s="102"/>
      <c r="H395" s="98"/>
      <c r="I395" s="98"/>
      <c r="J395" s="102"/>
      <c r="K395" s="98"/>
      <c r="L395" s="98"/>
      <c r="M395" s="102"/>
      <c r="N395" s="120"/>
      <c r="O395" s="102"/>
      <c r="P395" s="120"/>
      <c r="Q395" s="102"/>
      <c r="R395" s="98"/>
      <c r="S395" s="102"/>
      <c r="T395" s="98"/>
      <c r="U395" s="98"/>
      <c r="V395" s="98"/>
      <c r="W395" s="121"/>
      <c r="X395" s="98"/>
    </row>
    <row r="396" spans="1:79" s="5" customFormat="1" hidden="1">
      <c r="A396" s="194"/>
      <c r="B396" s="102"/>
      <c r="C396" s="118"/>
      <c r="D396" s="102"/>
      <c r="E396" s="122"/>
      <c r="F396" s="102"/>
      <c r="G396" s="102"/>
      <c r="H396" s="98"/>
      <c r="I396" s="98"/>
      <c r="J396" s="102"/>
      <c r="K396" s="98"/>
      <c r="L396" s="98"/>
      <c r="M396" s="102"/>
      <c r="N396" s="120"/>
      <c r="O396" s="102"/>
      <c r="P396" s="120"/>
      <c r="Q396" s="102"/>
      <c r="R396" s="98"/>
      <c r="S396" s="102"/>
      <c r="T396" s="98"/>
      <c r="U396" s="98"/>
      <c r="V396" s="98"/>
      <c r="W396" s="121"/>
      <c r="X396" s="98"/>
    </row>
    <row r="397" spans="1:79" s="5" customFormat="1" hidden="1">
      <c r="A397" s="194"/>
      <c r="B397" s="102"/>
      <c r="C397" s="118"/>
      <c r="D397" s="102"/>
      <c r="E397" s="122"/>
      <c r="F397" s="102"/>
      <c r="G397" s="102"/>
      <c r="H397" s="98"/>
      <c r="I397" s="98"/>
      <c r="J397" s="102"/>
      <c r="K397" s="98"/>
      <c r="L397" s="98"/>
      <c r="M397" s="102"/>
      <c r="N397" s="120"/>
      <c r="O397" s="102"/>
      <c r="P397" s="120"/>
      <c r="Q397" s="102"/>
      <c r="R397" s="98"/>
      <c r="S397" s="102"/>
      <c r="T397" s="98"/>
      <c r="U397" s="98"/>
      <c r="V397" s="98"/>
      <c r="W397" s="121"/>
      <c r="X397" s="98"/>
    </row>
    <row r="398" spans="1:79" ht="68.25" customHeight="1">
      <c r="B398" s="95"/>
      <c r="C398" s="101"/>
      <c r="D398" s="95"/>
      <c r="E398" s="97"/>
      <c r="F398" s="95"/>
      <c r="G398" s="157"/>
      <c r="H398" s="98"/>
      <c r="I398" s="98"/>
      <c r="J398" s="95"/>
      <c r="K398" s="95"/>
      <c r="L398" s="95"/>
      <c r="M398" s="95"/>
      <c r="N398" s="95"/>
      <c r="O398" s="95"/>
      <c r="P398" s="120"/>
      <c r="Q398" s="95"/>
      <c r="R398" s="95"/>
      <c r="S398" s="95"/>
      <c r="T398" s="95"/>
      <c r="U398" s="95"/>
      <c r="V398" s="98"/>
      <c r="W398" s="100"/>
      <c r="X398" s="98"/>
    </row>
    <row r="399" spans="1:79" ht="15" customHeight="1">
      <c r="A399" s="286" t="s">
        <v>0</v>
      </c>
      <c r="B399" s="286" t="s">
        <v>1</v>
      </c>
      <c r="C399" s="289" t="s">
        <v>2</v>
      </c>
      <c r="D399" s="286" t="s">
        <v>238</v>
      </c>
      <c r="E399" s="291" t="s">
        <v>4</v>
      </c>
      <c r="F399" s="289" t="s">
        <v>5</v>
      </c>
      <c r="G399" s="292" t="s">
        <v>6</v>
      </c>
      <c r="H399" s="295" t="s">
        <v>262</v>
      </c>
      <c r="I399" s="296"/>
      <c r="J399" s="296"/>
      <c r="K399" s="296"/>
      <c r="L399" s="296"/>
      <c r="M399" s="296"/>
      <c r="N399" s="296"/>
      <c r="O399" s="296"/>
      <c r="P399" s="296"/>
      <c r="Q399" s="296"/>
      <c r="R399" s="296"/>
      <c r="S399" s="296"/>
      <c r="T399" s="296"/>
      <c r="U399" s="296"/>
      <c r="V399" s="297"/>
      <c r="W399" s="301" t="s">
        <v>8</v>
      </c>
      <c r="X399" s="304" t="s">
        <v>9</v>
      </c>
    </row>
    <row r="400" spans="1:79" ht="15" customHeight="1">
      <c r="A400" s="287"/>
      <c r="B400" s="287"/>
      <c r="C400" s="290"/>
      <c r="D400" s="287"/>
      <c r="E400" s="291"/>
      <c r="F400" s="290"/>
      <c r="G400" s="293"/>
      <c r="H400" s="304" t="s">
        <v>10</v>
      </c>
      <c r="I400" s="304" t="s">
        <v>248</v>
      </c>
      <c r="J400" s="314" t="s">
        <v>12</v>
      </c>
      <c r="K400" s="315"/>
      <c r="L400" s="318" t="s">
        <v>255</v>
      </c>
      <c r="M400" s="307" t="s">
        <v>257</v>
      </c>
      <c r="N400" s="307"/>
      <c r="O400" s="307"/>
      <c r="P400" s="307"/>
      <c r="Q400" s="307"/>
      <c r="R400" s="307"/>
      <c r="S400" s="307"/>
      <c r="T400" s="307"/>
      <c r="U400" s="307"/>
      <c r="V400" s="292" t="s">
        <v>261</v>
      </c>
      <c r="W400" s="302"/>
      <c r="X400" s="305"/>
    </row>
    <row r="401" spans="1:79" ht="36.75" customHeight="1">
      <c r="A401" s="287"/>
      <c r="B401" s="287"/>
      <c r="C401" s="289"/>
      <c r="D401" s="287"/>
      <c r="E401" s="291"/>
      <c r="F401" s="289"/>
      <c r="G401" s="293"/>
      <c r="H401" s="305"/>
      <c r="I401" s="305"/>
      <c r="J401" s="316"/>
      <c r="K401" s="317"/>
      <c r="L401" s="318"/>
      <c r="M401" s="319" t="s">
        <v>253</v>
      </c>
      <c r="N401" s="320"/>
      <c r="O401" s="319" t="s">
        <v>14</v>
      </c>
      <c r="P401" s="321"/>
      <c r="Q401" s="323" t="s">
        <v>15</v>
      </c>
      <c r="R401" s="323"/>
      <c r="S401" s="324" t="s">
        <v>252</v>
      </c>
      <c r="T401" s="325"/>
      <c r="U401" s="272" t="s">
        <v>16</v>
      </c>
      <c r="V401" s="293"/>
      <c r="W401" s="302"/>
      <c r="X401" s="305"/>
    </row>
    <row r="402" spans="1:79" ht="55.5" customHeight="1">
      <c r="A402" s="288"/>
      <c r="B402" s="288"/>
      <c r="C402" s="289"/>
      <c r="D402" s="288"/>
      <c r="E402" s="291"/>
      <c r="F402" s="289"/>
      <c r="G402" s="294"/>
      <c r="H402" s="306"/>
      <c r="I402" s="306"/>
      <c r="J402" s="267" t="s">
        <v>259</v>
      </c>
      <c r="K402" s="267" t="s">
        <v>258</v>
      </c>
      <c r="L402" s="267" t="s">
        <v>256</v>
      </c>
      <c r="M402" s="267" t="s">
        <v>260</v>
      </c>
      <c r="N402" s="267" t="s">
        <v>258</v>
      </c>
      <c r="O402" s="267" t="s">
        <v>260</v>
      </c>
      <c r="P402" s="267" t="s">
        <v>258</v>
      </c>
      <c r="Q402" s="267" t="s">
        <v>260</v>
      </c>
      <c r="R402" s="267" t="s">
        <v>258</v>
      </c>
      <c r="S402" s="267" t="s">
        <v>260</v>
      </c>
      <c r="T402" s="267" t="s">
        <v>258</v>
      </c>
      <c r="U402" s="267" t="s">
        <v>256</v>
      </c>
      <c r="V402" s="267" t="s">
        <v>256</v>
      </c>
      <c r="W402" s="303"/>
      <c r="X402" s="306"/>
    </row>
    <row r="403" spans="1:79" s="3" customFormat="1">
      <c r="A403" s="11">
        <v>1</v>
      </c>
      <c r="B403" s="11">
        <v>2</v>
      </c>
      <c r="C403" s="11">
        <v>4</v>
      </c>
      <c r="D403" s="11">
        <v>5</v>
      </c>
      <c r="E403" s="11">
        <v>6</v>
      </c>
      <c r="F403" s="11">
        <v>7</v>
      </c>
      <c r="G403" s="11">
        <v>8</v>
      </c>
      <c r="H403" s="11">
        <v>9</v>
      </c>
      <c r="I403" s="11">
        <v>10</v>
      </c>
      <c r="J403" s="11">
        <v>11</v>
      </c>
      <c r="K403" s="11">
        <v>12</v>
      </c>
      <c r="L403" s="11">
        <v>13</v>
      </c>
      <c r="M403" s="11">
        <v>14</v>
      </c>
      <c r="N403" s="11">
        <v>15</v>
      </c>
      <c r="O403" s="11">
        <v>16</v>
      </c>
      <c r="P403" s="11">
        <v>17</v>
      </c>
      <c r="Q403" s="11">
        <v>18</v>
      </c>
      <c r="R403" s="11">
        <v>19</v>
      </c>
      <c r="S403" s="11">
        <v>20</v>
      </c>
      <c r="T403" s="11">
        <v>21</v>
      </c>
      <c r="U403" s="11">
        <v>22</v>
      </c>
      <c r="V403" s="11">
        <v>23</v>
      </c>
      <c r="W403" s="11">
        <v>24</v>
      </c>
      <c r="X403" s="11">
        <v>25</v>
      </c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</row>
    <row r="404" spans="1:79" s="3" customFormat="1" ht="18">
      <c r="A404" s="110"/>
      <c r="B404" s="340" t="s">
        <v>191</v>
      </c>
      <c r="C404" s="340"/>
      <c r="D404" s="340"/>
      <c r="E404" s="340"/>
      <c r="F404" s="340"/>
      <c r="G404" s="225"/>
      <c r="H404" s="225"/>
      <c r="I404" s="225"/>
      <c r="J404" s="225"/>
      <c r="K404" s="225"/>
      <c r="L404" s="225"/>
      <c r="M404" s="225"/>
      <c r="N404" s="225"/>
      <c r="O404" s="225"/>
      <c r="P404" s="225"/>
      <c r="Q404" s="225"/>
      <c r="R404" s="225"/>
      <c r="S404" s="225"/>
      <c r="T404" s="225"/>
      <c r="U404" s="225"/>
      <c r="V404" s="225"/>
      <c r="W404" s="225"/>
      <c r="X404" s="225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</row>
    <row r="405" spans="1:79" s="3" customFormat="1" ht="18">
      <c r="A405" s="110"/>
      <c r="B405" s="217" t="s">
        <v>173</v>
      </c>
      <c r="C405" s="226"/>
      <c r="D405" s="226"/>
      <c r="E405" s="226"/>
      <c r="F405" s="226"/>
      <c r="G405" s="225"/>
      <c r="H405" s="225"/>
      <c r="I405" s="225"/>
      <c r="J405" s="225"/>
      <c r="K405" s="225"/>
      <c r="L405" s="225"/>
      <c r="M405" s="225"/>
      <c r="N405" s="225"/>
      <c r="O405" s="225"/>
      <c r="P405" s="225"/>
      <c r="Q405" s="225"/>
      <c r="R405" s="225"/>
      <c r="S405" s="225"/>
      <c r="T405" s="225"/>
      <c r="U405" s="225"/>
      <c r="V405" s="225"/>
      <c r="W405" s="225"/>
      <c r="X405" s="225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  <c r="BD405" s="12"/>
      <c r="BE405" s="12"/>
      <c r="BF405" s="12"/>
      <c r="BG405" s="12"/>
      <c r="BH405" s="12"/>
      <c r="BI405" s="12"/>
      <c r="BJ405" s="12"/>
      <c r="BK405" s="12"/>
      <c r="BL405" s="12"/>
      <c r="BM405" s="12"/>
      <c r="BN405" s="12"/>
      <c r="BO405" s="12"/>
      <c r="BP405" s="12"/>
      <c r="BQ405" s="12"/>
      <c r="BR405" s="12"/>
      <c r="BS405" s="12"/>
      <c r="BT405" s="12"/>
      <c r="BU405" s="12"/>
      <c r="BV405" s="12"/>
      <c r="BW405" s="12"/>
      <c r="BX405" s="12"/>
      <c r="BY405" s="12"/>
      <c r="BZ405" s="12"/>
      <c r="CA405" s="12"/>
    </row>
    <row r="406" spans="1:79" s="25" customFormat="1" ht="24.75" customHeight="1">
      <c r="A406" s="93"/>
      <c r="B406" s="115" t="s">
        <v>92</v>
      </c>
      <c r="C406" s="67" t="s">
        <v>25</v>
      </c>
      <c r="D406" s="66">
        <v>6.03</v>
      </c>
      <c r="E406" s="83" t="s">
        <v>237</v>
      </c>
      <c r="F406" s="66">
        <v>17697</v>
      </c>
      <c r="G406" s="66">
        <v>4.3</v>
      </c>
      <c r="H406" s="84">
        <f>F406*G406</f>
        <v>76097.099999999991</v>
      </c>
      <c r="I406" s="84">
        <f>H406*3.42</f>
        <v>260252.08199999997</v>
      </c>
      <c r="J406" s="66">
        <v>25</v>
      </c>
      <c r="K406" s="84">
        <f>I406*25%</f>
        <v>65063.020499999991</v>
      </c>
      <c r="L406" s="19">
        <f t="shared" ref="L406" si="322">I406+K406</f>
        <v>325315.10249999998</v>
      </c>
      <c r="M406" s="66"/>
      <c r="N406" s="86">
        <f>M406*F406/100</f>
        <v>0</v>
      </c>
      <c r="O406" s="66"/>
      <c r="P406" s="86">
        <f>O406*F406/100</f>
        <v>0</v>
      </c>
      <c r="Q406" s="66">
        <v>200</v>
      </c>
      <c r="R406" s="84">
        <f>Q406*F406/100</f>
        <v>35394</v>
      </c>
      <c r="S406" s="66"/>
      <c r="T406" s="84">
        <f>S406*F406/100</f>
        <v>0</v>
      </c>
      <c r="U406" s="19">
        <f t="shared" ref="U406" si="323">(I406+K406)*10/100</f>
        <v>32531.510249999999</v>
      </c>
      <c r="V406" s="19">
        <f>I406+K406+N406+P406+R406+T406+U406</f>
        <v>393240.61274999997</v>
      </c>
      <c r="W406" s="87">
        <v>1</v>
      </c>
      <c r="X406" s="84">
        <f>V406*W406</f>
        <v>393240.61274999997</v>
      </c>
      <c r="Y406" s="5"/>
      <c r="Z406" s="5"/>
      <c r="AA406" s="5"/>
      <c r="AB406" s="5"/>
      <c r="AC406" s="5"/>
      <c r="AD406" s="5"/>
      <c r="AE406" s="5"/>
      <c r="AF406" s="5"/>
      <c r="AG406" s="5"/>
      <c r="AH406" s="5"/>
      <c r="AI406" s="5"/>
      <c r="AJ406" s="5"/>
      <c r="AK406" s="5"/>
      <c r="AL406" s="5"/>
      <c r="AM406" s="5"/>
      <c r="AN406" s="5"/>
      <c r="AO406" s="5"/>
      <c r="AP406" s="5"/>
      <c r="AQ406" s="5"/>
      <c r="AR406" s="5"/>
      <c r="AS406" s="5"/>
      <c r="AT406" s="5"/>
      <c r="AU406" s="5"/>
      <c r="AV406" s="5"/>
      <c r="AW406" s="5"/>
      <c r="AX406" s="5"/>
      <c r="AY406" s="5"/>
      <c r="AZ406" s="5"/>
      <c r="BA406" s="5"/>
      <c r="BB406" s="5"/>
      <c r="BC406" s="5"/>
      <c r="BD406" s="5"/>
      <c r="BE406" s="5"/>
      <c r="BF406" s="5"/>
      <c r="BG406" s="5"/>
      <c r="BH406" s="5"/>
      <c r="BI406" s="5"/>
      <c r="BJ406" s="5"/>
      <c r="BK406" s="5"/>
      <c r="BL406" s="5"/>
      <c r="BM406" s="5"/>
      <c r="BN406" s="5"/>
      <c r="BO406" s="5"/>
      <c r="BP406" s="5"/>
      <c r="BQ406" s="5"/>
      <c r="BR406" s="5"/>
      <c r="BS406" s="5"/>
      <c r="BT406" s="5"/>
      <c r="BU406" s="5"/>
      <c r="BV406" s="5"/>
      <c r="BW406" s="5"/>
      <c r="BX406" s="5"/>
      <c r="BY406" s="5"/>
      <c r="BZ406" s="5"/>
      <c r="CA406" s="5"/>
    </row>
    <row r="407" spans="1:79" s="5" customFormat="1" ht="23.25" customHeight="1">
      <c r="A407" s="230"/>
      <c r="B407" s="115"/>
      <c r="C407" s="67"/>
      <c r="D407" s="66"/>
      <c r="E407" s="83"/>
      <c r="F407" s="66"/>
      <c r="G407" s="66"/>
      <c r="H407" s="84"/>
      <c r="I407" s="84"/>
      <c r="J407" s="66"/>
      <c r="K407" s="84"/>
      <c r="L407" s="84"/>
      <c r="M407" s="66"/>
      <c r="N407" s="86"/>
      <c r="O407" s="66"/>
      <c r="P407" s="86"/>
      <c r="Q407" s="66"/>
      <c r="R407" s="84"/>
      <c r="S407" s="66"/>
      <c r="T407" s="84"/>
      <c r="U407" s="19"/>
      <c r="V407" s="19"/>
      <c r="W407" s="116">
        <f>SUM(W406:W406)</f>
        <v>1</v>
      </c>
      <c r="X407" s="116">
        <f>SUM(X406:X406)</f>
        <v>393240.61274999997</v>
      </c>
    </row>
    <row r="408" spans="1:79" ht="15.75">
      <c r="B408" s="284" t="s">
        <v>96</v>
      </c>
      <c r="C408" s="101"/>
      <c r="D408" s="95"/>
      <c r="E408" s="97"/>
      <c r="F408" s="95"/>
      <c r="G408" s="95"/>
      <c r="H408" s="95"/>
      <c r="I408" s="95"/>
      <c r="J408" s="95"/>
      <c r="K408" s="95"/>
      <c r="L408" s="95"/>
      <c r="M408" s="95"/>
      <c r="N408" s="95"/>
      <c r="O408" s="95"/>
      <c r="P408" s="95"/>
      <c r="Q408" s="95"/>
      <c r="R408" s="95"/>
      <c r="S408" s="95"/>
      <c r="T408" s="95"/>
      <c r="U408" s="95"/>
      <c r="V408" s="95"/>
      <c r="W408" s="100"/>
      <c r="X408" s="101"/>
    </row>
    <row r="409" spans="1:79" ht="27" customHeight="1">
      <c r="A409" s="93"/>
      <c r="B409" s="66" t="s">
        <v>192</v>
      </c>
      <c r="C409" s="67" t="s">
        <v>44</v>
      </c>
      <c r="D409" s="66">
        <v>9.0500000000000007</v>
      </c>
      <c r="E409" s="83">
        <v>1</v>
      </c>
      <c r="F409" s="66">
        <v>17697</v>
      </c>
      <c r="G409" s="66">
        <v>4.0599999999999996</v>
      </c>
      <c r="H409" s="84">
        <f t="shared" ref="H409:H427" si="324">F409*G409</f>
        <v>71849.819999999992</v>
      </c>
      <c r="I409" s="84">
        <f>H409*2.34</f>
        <v>168128.57879999996</v>
      </c>
      <c r="J409" s="66">
        <v>25</v>
      </c>
      <c r="K409" s="84">
        <f t="shared" ref="K409:K427" si="325">I409*25%</f>
        <v>42032.14469999999</v>
      </c>
      <c r="L409" s="19">
        <f t="shared" ref="L409:L469" si="326">I409+K409</f>
        <v>210160.72349999996</v>
      </c>
      <c r="M409" s="66"/>
      <c r="N409" s="66"/>
      <c r="O409" s="66"/>
      <c r="P409" s="86">
        <f t="shared" ref="P409:P424" si="327">O409*F409/100</f>
        <v>0</v>
      </c>
      <c r="Q409" s="66">
        <v>150</v>
      </c>
      <c r="R409" s="84">
        <f t="shared" ref="R409:R427" si="328">Q409*F409/100</f>
        <v>26545.5</v>
      </c>
      <c r="S409" s="66"/>
      <c r="T409" s="84">
        <f t="shared" ref="T409:T424" si="329">S409*F409/100</f>
        <v>0</v>
      </c>
      <c r="U409" s="19">
        <f t="shared" ref="U409:U469" si="330">(I409+K409)*10/100</f>
        <v>21016.072349999995</v>
      </c>
      <c r="V409" s="19">
        <f t="shared" ref="V409:V427" si="331">I409+K409+N409+P409+R409+T409+U409</f>
        <v>257722.29584999997</v>
      </c>
      <c r="W409" s="87">
        <v>0.25</v>
      </c>
      <c r="X409" s="84">
        <f t="shared" ref="X409:X427" si="332">V409*W409</f>
        <v>64430.573962499991</v>
      </c>
    </row>
    <row r="410" spans="1:79" ht="27" customHeight="1">
      <c r="A410" s="93"/>
      <c r="B410" s="66" t="s">
        <v>192</v>
      </c>
      <c r="C410" s="67" t="s">
        <v>41</v>
      </c>
      <c r="D410" s="66">
        <v>10.130000000000001</v>
      </c>
      <c r="E410" s="83" t="s">
        <v>237</v>
      </c>
      <c r="F410" s="66">
        <v>17697</v>
      </c>
      <c r="G410" s="66">
        <v>3.57</v>
      </c>
      <c r="H410" s="84">
        <f t="shared" si="324"/>
        <v>63178.289999999994</v>
      </c>
      <c r="I410" s="84">
        <f t="shared" ref="I410:I473" si="333">H410*2.34</f>
        <v>147837.19859999997</v>
      </c>
      <c r="J410" s="66">
        <v>25</v>
      </c>
      <c r="K410" s="84">
        <f t="shared" si="325"/>
        <v>36959.299649999994</v>
      </c>
      <c r="L410" s="19">
        <f t="shared" si="326"/>
        <v>184796.49824999998</v>
      </c>
      <c r="M410" s="66"/>
      <c r="N410" s="66"/>
      <c r="O410" s="66"/>
      <c r="P410" s="86">
        <f t="shared" si="327"/>
        <v>0</v>
      </c>
      <c r="Q410" s="66">
        <v>150</v>
      </c>
      <c r="R410" s="84">
        <f t="shared" si="328"/>
        <v>26545.5</v>
      </c>
      <c r="S410" s="66"/>
      <c r="T410" s="84">
        <f t="shared" si="329"/>
        <v>0</v>
      </c>
      <c r="U410" s="19">
        <f t="shared" si="330"/>
        <v>18479.649824999997</v>
      </c>
      <c r="V410" s="19">
        <f t="shared" si="331"/>
        <v>229821.64807499998</v>
      </c>
      <c r="W410" s="87">
        <v>0.75</v>
      </c>
      <c r="X410" s="84">
        <f t="shared" si="332"/>
        <v>172366.23605625</v>
      </c>
    </row>
    <row r="411" spans="1:79" ht="27" customHeight="1">
      <c r="A411" s="93"/>
      <c r="B411" s="66" t="s">
        <v>99</v>
      </c>
      <c r="C411" s="67" t="s">
        <v>41</v>
      </c>
      <c r="D411" s="66">
        <v>38.090000000000003</v>
      </c>
      <c r="E411" s="84" t="s">
        <v>237</v>
      </c>
      <c r="F411" s="66">
        <v>17697</v>
      </c>
      <c r="G411" s="66">
        <v>3.73</v>
      </c>
      <c r="H411" s="84">
        <f t="shared" si="324"/>
        <v>66009.81</v>
      </c>
      <c r="I411" s="84">
        <f t="shared" si="333"/>
        <v>154462.95539999998</v>
      </c>
      <c r="J411" s="66">
        <v>25</v>
      </c>
      <c r="K411" s="84">
        <f t="shared" si="325"/>
        <v>38615.738849999994</v>
      </c>
      <c r="L411" s="19">
        <f t="shared" si="326"/>
        <v>193078.69424999997</v>
      </c>
      <c r="M411" s="66"/>
      <c r="N411" s="66"/>
      <c r="O411" s="66"/>
      <c r="P411" s="86">
        <f t="shared" si="327"/>
        <v>0</v>
      </c>
      <c r="Q411" s="66">
        <v>150</v>
      </c>
      <c r="R411" s="84">
        <f t="shared" si="328"/>
        <v>26545.5</v>
      </c>
      <c r="S411" s="66"/>
      <c r="T411" s="84">
        <f t="shared" si="329"/>
        <v>0</v>
      </c>
      <c r="U411" s="19">
        <f t="shared" si="330"/>
        <v>19307.869424999997</v>
      </c>
      <c r="V411" s="19">
        <f t="shared" si="331"/>
        <v>238932.06367499998</v>
      </c>
      <c r="W411" s="87">
        <v>0.75</v>
      </c>
      <c r="X411" s="84">
        <f t="shared" si="332"/>
        <v>179199.04775624999</v>
      </c>
    </row>
    <row r="412" spans="1:79" ht="30.75">
      <c r="A412" s="93"/>
      <c r="B412" s="113" t="s">
        <v>352</v>
      </c>
      <c r="C412" s="67" t="s">
        <v>41</v>
      </c>
      <c r="D412" s="85">
        <v>33.1</v>
      </c>
      <c r="E412" s="84" t="s">
        <v>237</v>
      </c>
      <c r="F412" s="66">
        <v>17697</v>
      </c>
      <c r="G412" s="66">
        <v>3.73</v>
      </c>
      <c r="H412" s="84">
        <f t="shared" si="324"/>
        <v>66009.81</v>
      </c>
      <c r="I412" s="84">
        <f t="shared" si="333"/>
        <v>154462.95539999998</v>
      </c>
      <c r="J412" s="66">
        <v>25</v>
      </c>
      <c r="K412" s="84">
        <f t="shared" si="325"/>
        <v>38615.738849999994</v>
      </c>
      <c r="L412" s="19">
        <f t="shared" si="326"/>
        <v>193078.69424999997</v>
      </c>
      <c r="M412" s="66"/>
      <c r="N412" s="66"/>
      <c r="O412" s="66"/>
      <c r="P412" s="86">
        <f t="shared" si="327"/>
        <v>0</v>
      </c>
      <c r="Q412" s="66">
        <v>150</v>
      </c>
      <c r="R412" s="84">
        <f t="shared" si="328"/>
        <v>26545.5</v>
      </c>
      <c r="S412" s="66"/>
      <c r="T412" s="84">
        <f t="shared" si="329"/>
        <v>0</v>
      </c>
      <c r="U412" s="19">
        <f t="shared" si="330"/>
        <v>19307.869424999997</v>
      </c>
      <c r="V412" s="19">
        <f t="shared" si="331"/>
        <v>238932.06367499998</v>
      </c>
      <c r="W412" s="87">
        <v>0.5</v>
      </c>
      <c r="X412" s="84">
        <f t="shared" si="332"/>
        <v>119466.03183749999</v>
      </c>
    </row>
    <row r="413" spans="1:79" ht="30.75">
      <c r="A413" s="93"/>
      <c r="B413" s="113" t="s">
        <v>352</v>
      </c>
      <c r="C413" s="67" t="s">
        <v>41</v>
      </c>
      <c r="D413" s="85">
        <v>19.02</v>
      </c>
      <c r="E413" s="84" t="s">
        <v>237</v>
      </c>
      <c r="F413" s="66">
        <v>17697</v>
      </c>
      <c r="G413" s="66">
        <v>3.65</v>
      </c>
      <c r="H413" s="84">
        <f t="shared" si="324"/>
        <v>64594.049999999996</v>
      </c>
      <c r="I413" s="84">
        <f t="shared" si="333"/>
        <v>151150.07699999999</v>
      </c>
      <c r="J413" s="66">
        <v>25</v>
      </c>
      <c r="K413" s="84">
        <f t="shared" si="325"/>
        <v>37787.519249999998</v>
      </c>
      <c r="L413" s="19">
        <f t="shared" si="326"/>
        <v>188937.59625</v>
      </c>
      <c r="M413" s="66"/>
      <c r="N413" s="66"/>
      <c r="O413" s="66"/>
      <c r="P413" s="86">
        <f t="shared" si="327"/>
        <v>0</v>
      </c>
      <c r="Q413" s="66">
        <v>150</v>
      </c>
      <c r="R413" s="84">
        <f t="shared" si="328"/>
        <v>26545.5</v>
      </c>
      <c r="S413" s="66"/>
      <c r="T413" s="84">
        <f t="shared" si="329"/>
        <v>0</v>
      </c>
      <c r="U413" s="19">
        <f t="shared" si="330"/>
        <v>18893.759624999999</v>
      </c>
      <c r="V413" s="19">
        <f t="shared" si="331"/>
        <v>234376.85587500001</v>
      </c>
      <c r="W413" s="87">
        <v>0.5</v>
      </c>
      <c r="X413" s="84">
        <f t="shared" si="332"/>
        <v>117188.4279375</v>
      </c>
    </row>
    <row r="414" spans="1:79" ht="30.75">
      <c r="A414" s="93"/>
      <c r="B414" s="113" t="s">
        <v>352</v>
      </c>
      <c r="C414" s="67" t="s">
        <v>41</v>
      </c>
      <c r="D414" s="85">
        <v>1.02</v>
      </c>
      <c r="E414" s="84" t="s">
        <v>237</v>
      </c>
      <c r="F414" s="66">
        <v>17697</v>
      </c>
      <c r="G414" s="66">
        <v>3.36</v>
      </c>
      <c r="H414" s="84">
        <f t="shared" si="324"/>
        <v>59461.919999999998</v>
      </c>
      <c r="I414" s="84">
        <f t="shared" si="333"/>
        <v>139140.8928</v>
      </c>
      <c r="J414" s="66">
        <v>25</v>
      </c>
      <c r="K414" s="84">
        <f t="shared" si="325"/>
        <v>34785.2232</v>
      </c>
      <c r="L414" s="19">
        <f t="shared" si="326"/>
        <v>173926.11600000001</v>
      </c>
      <c r="M414" s="66"/>
      <c r="N414" s="66"/>
      <c r="O414" s="66"/>
      <c r="P414" s="86">
        <f t="shared" si="327"/>
        <v>0</v>
      </c>
      <c r="Q414" s="66">
        <v>150</v>
      </c>
      <c r="R414" s="84">
        <f t="shared" si="328"/>
        <v>26545.5</v>
      </c>
      <c r="S414" s="66"/>
      <c r="T414" s="84">
        <f t="shared" si="329"/>
        <v>0</v>
      </c>
      <c r="U414" s="19">
        <f t="shared" si="330"/>
        <v>17392.6116</v>
      </c>
      <c r="V414" s="19">
        <f t="shared" si="331"/>
        <v>217864.22760000001</v>
      </c>
      <c r="W414" s="87">
        <v>1</v>
      </c>
      <c r="X414" s="84">
        <f t="shared" si="332"/>
        <v>217864.22760000001</v>
      </c>
    </row>
    <row r="415" spans="1:79" s="25" customFormat="1" ht="30.75">
      <c r="A415" s="93"/>
      <c r="B415" s="113" t="s">
        <v>353</v>
      </c>
      <c r="C415" s="67" t="s">
        <v>41</v>
      </c>
      <c r="D415" s="85">
        <v>33.1</v>
      </c>
      <c r="E415" s="84" t="s">
        <v>237</v>
      </c>
      <c r="F415" s="19">
        <v>17697</v>
      </c>
      <c r="G415" s="78">
        <v>3.73</v>
      </c>
      <c r="H415" s="19">
        <f t="shared" si="324"/>
        <v>66009.81</v>
      </c>
      <c r="I415" s="84">
        <f t="shared" si="333"/>
        <v>154462.95539999998</v>
      </c>
      <c r="J415" s="19">
        <v>25</v>
      </c>
      <c r="K415" s="84">
        <f t="shared" si="325"/>
        <v>38615.738849999994</v>
      </c>
      <c r="L415" s="19">
        <f t="shared" si="326"/>
        <v>193078.69424999997</v>
      </c>
      <c r="M415" s="59"/>
      <c r="N415" s="59"/>
      <c r="O415" s="19"/>
      <c r="P415" s="20">
        <f t="shared" si="327"/>
        <v>0</v>
      </c>
      <c r="Q415" s="60"/>
      <c r="R415" s="19">
        <f t="shared" si="328"/>
        <v>0</v>
      </c>
      <c r="S415" s="59"/>
      <c r="T415" s="19">
        <f t="shared" si="329"/>
        <v>0</v>
      </c>
      <c r="U415" s="19">
        <f t="shared" si="330"/>
        <v>19307.869424999997</v>
      </c>
      <c r="V415" s="19">
        <f t="shared" si="331"/>
        <v>212386.56367499998</v>
      </c>
      <c r="W415" s="29">
        <v>0.25</v>
      </c>
      <c r="X415" s="20">
        <f t="shared" si="332"/>
        <v>53096.640918749996</v>
      </c>
      <c r="Y415" s="5"/>
      <c r="Z415" s="5"/>
      <c r="AA415" s="5"/>
      <c r="AB415" s="5"/>
      <c r="AC415" s="5"/>
      <c r="AD415" s="5"/>
      <c r="AE415" s="5"/>
      <c r="AF415" s="5"/>
      <c r="AG415" s="5"/>
      <c r="AH415" s="5"/>
      <c r="AI415" s="5"/>
      <c r="AJ415" s="5"/>
      <c r="AK415" s="5"/>
      <c r="AL415" s="5"/>
      <c r="AM415" s="5"/>
      <c r="AN415" s="5"/>
      <c r="AO415" s="5"/>
      <c r="AP415" s="5"/>
      <c r="AQ415" s="5"/>
      <c r="AR415" s="5"/>
      <c r="AS415" s="5"/>
      <c r="AT415" s="5"/>
      <c r="AU415" s="5"/>
      <c r="AV415" s="5"/>
      <c r="AW415" s="5"/>
      <c r="AX415" s="5"/>
      <c r="AY415" s="5"/>
      <c r="AZ415" s="5"/>
      <c r="BA415" s="5"/>
      <c r="BB415" s="5"/>
      <c r="BC415" s="5"/>
      <c r="BD415" s="5"/>
      <c r="BE415" s="5"/>
      <c r="BF415" s="5"/>
      <c r="BG415" s="5"/>
      <c r="BH415" s="5"/>
      <c r="BI415" s="5"/>
      <c r="BJ415" s="5"/>
      <c r="BK415" s="5"/>
      <c r="BL415" s="5"/>
      <c r="BM415" s="5"/>
      <c r="BN415" s="5"/>
      <c r="BO415" s="5"/>
      <c r="BP415" s="5"/>
      <c r="BQ415" s="5"/>
      <c r="BR415" s="5"/>
      <c r="BS415" s="5"/>
      <c r="BT415" s="5"/>
      <c r="BU415" s="5"/>
      <c r="BV415" s="5"/>
      <c r="BW415" s="5"/>
      <c r="BX415" s="5"/>
      <c r="BY415" s="5"/>
      <c r="BZ415" s="5"/>
      <c r="CA415" s="5"/>
    </row>
    <row r="416" spans="1:79" s="25" customFormat="1" ht="30.75">
      <c r="A416" s="93"/>
      <c r="B416" s="113" t="s">
        <v>353</v>
      </c>
      <c r="C416" s="67" t="s">
        <v>41</v>
      </c>
      <c r="D416" s="66">
        <v>10.130000000000001</v>
      </c>
      <c r="E416" s="84" t="s">
        <v>237</v>
      </c>
      <c r="F416" s="19">
        <v>17697</v>
      </c>
      <c r="G416" s="78">
        <v>3.57</v>
      </c>
      <c r="H416" s="19">
        <f t="shared" si="324"/>
        <v>63178.289999999994</v>
      </c>
      <c r="I416" s="84">
        <f t="shared" si="333"/>
        <v>147837.19859999997</v>
      </c>
      <c r="J416" s="19">
        <v>25</v>
      </c>
      <c r="K416" s="84">
        <f t="shared" si="325"/>
        <v>36959.299649999994</v>
      </c>
      <c r="L416" s="19">
        <f t="shared" si="326"/>
        <v>184796.49824999998</v>
      </c>
      <c r="M416" s="59"/>
      <c r="N416" s="59"/>
      <c r="O416" s="19"/>
      <c r="P416" s="20">
        <f t="shared" si="327"/>
        <v>0</v>
      </c>
      <c r="Q416" s="60"/>
      <c r="R416" s="19">
        <f t="shared" si="328"/>
        <v>0</v>
      </c>
      <c r="S416" s="59"/>
      <c r="T416" s="19">
        <f t="shared" si="329"/>
        <v>0</v>
      </c>
      <c r="U416" s="19">
        <f t="shared" si="330"/>
        <v>18479.649824999997</v>
      </c>
      <c r="V416" s="19">
        <f t="shared" si="331"/>
        <v>203276.14807499998</v>
      </c>
      <c r="W416" s="29">
        <v>0.25</v>
      </c>
      <c r="X416" s="20">
        <f t="shared" si="332"/>
        <v>50819.037018749994</v>
      </c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5"/>
      <c r="AL416" s="5"/>
      <c r="AM416" s="5"/>
      <c r="AN416" s="5"/>
      <c r="AO416" s="5"/>
      <c r="AP416" s="5"/>
      <c r="AQ416" s="5"/>
      <c r="AR416" s="5"/>
      <c r="AS416" s="5"/>
      <c r="AT416" s="5"/>
      <c r="AU416" s="5"/>
      <c r="AV416" s="5"/>
      <c r="AW416" s="5"/>
      <c r="AX416" s="5"/>
      <c r="AY416" s="5"/>
      <c r="AZ416" s="5"/>
      <c r="BA416" s="5"/>
      <c r="BB416" s="5"/>
      <c r="BC416" s="5"/>
      <c r="BD416" s="5"/>
      <c r="BE416" s="5"/>
      <c r="BF416" s="5"/>
      <c r="BG416" s="5"/>
      <c r="BH416" s="5"/>
      <c r="BI416" s="5"/>
      <c r="BJ416" s="5"/>
      <c r="BK416" s="5"/>
      <c r="BL416" s="5"/>
      <c r="BM416" s="5"/>
      <c r="BN416" s="5"/>
      <c r="BO416" s="5"/>
      <c r="BP416" s="5"/>
      <c r="BQ416" s="5"/>
      <c r="BR416" s="5"/>
      <c r="BS416" s="5"/>
      <c r="BT416" s="5"/>
      <c r="BU416" s="5"/>
      <c r="BV416" s="5"/>
      <c r="BW416" s="5"/>
      <c r="BX416" s="5"/>
      <c r="BY416" s="5"/>
      <c r="BZ416" s="5"/>
      <c r="CA416" s="5"/>
    </row>
    <row r="417" spans="1:79" ht="27" customHeight="1">
      <c r="A417" s="93"/>
      <c r="B417" s="113" t="s">
        <v>354</v>
      </c>
      <c r="C417" s="67" t="s">
        <v>43</v>
      </c>
      <c r="D417" s="85">
        <v>38.020000000000003</v>
      </c>
      <c r="E417" s="84" t="s">
        <v>22</v>
      </c>
      <c r="F417" s="66">
        <v>17697</v>
      </c>
      <c r="G417" s="66">
        <v>4.53</v>
      </c>
      <c r="H417" s="84">
        <f t="shared" si="324"/>
        <v>80167.41</v>
      </c>
      <c r="I417" s="84">
        <f t="shared" si="333"/>
        <v>187591.73939999999</v>
      </c>
      <c r="J417" s="66">
        <v>25</v>
      </c>
      <c r="K417" s="84">
        <f t="shared" si="325"/>
        <v>46897.934849999998</v>
      </c>
      <c r="L417" s="19">
        <f t="shared" si="326"/>
        <v>234489.67424999998</v>
      </c>
      <c r="M417" s="66"/>
      <c r="N417" s="66"/>
      <c r="O417" s="66">
        <v>20</v>
      </c>
      <c r="P417" s="86">
        <f t="shared" si="327"/>
        <v>3539.4</v>
      </c>
      <c r="Q417" s="66"/>
      <c r="R417" s="84">
        <f t="shared" si="328"/>
        <v>0</v>
      </c>
      <c r="S417" s="66"/>
      <c r="T417" s="84">
        <f t="shared" si="329"/>
        <v>0</v>
      </c>
      <c r="U417" s="19">
        <f t="shared" si="330"/>
        <v>23448.967424999995</v>
      </c>
      <c r="V417" s="19">
        <f t="shared" si="331"/>
        <v>261478.04167499999</v>
      </c>
      <c r="W417" s="87">
        <v>0.5</v>
      </c>
      <c r="X417" s="84">
        <f t="shared" si="332"/>
        <v>130739.02083749999</v>
      </c>
    </row>
    <row r="418" spans="1:79" ht="30.75">
      <c r="A418" s="93"/>
      <c r="B418" s="113" t="s">
        <v>355</v>
      </c>
      <c r="C418" s="67" t="s">
        <v>41</v>
      </c>
      <c r="D418" s="66">
        <v>38.090000000000003</v>
      </c>
      <c r="E418" s="84" t="s">
        <v>237</v>
      </c>
      <c r="F418" s="66">
        <v>17697</v>
      </c>
      <c r="G418" s="66">
        <v>3.73</v>
      </c>
      <c r="H418" s="84">
        <f t="shared" si="324"/>
        <v>66009.81</v>
      </c>
      <c r="I418" s="84">
        <f t="shared" si="333"/>
        <v>154462.95539999998</v>
      </c>
      <c r="J418" s="66">
        <v>25</v>
      </c>
      <c r="K418" s="84">
        <f t="shared" si="325"/>
        <v>38615.738849999994</v>
      </c>
      <c r="L418" s="19">
        <f t="shared" si="326"/>
        <v>193078.69424999997</v>
      </c>
      <c r="M418" s="66"/>
      <c r="N418" s="66"/>
      <c r="O418" s="66">
        <v>190</v>
      </c>
      <c r="P418" s="86">
        <f t="shared" si="327"/>
        <v>33624.300000000003</v>
      </c>
      <c r="Q418" s="66">
        <v>150</v>
      </c>
      <c r="R418" s="84">
        <f t="shared" si="328"/>
        <v>26545.5</v>
      </c>
      <c r="S418" s="66"/>
      <c r="T418" s="84">
        <f t="shared" si="329"/>
        <v>0</v>
      </c>
      <c r="U418" s="19">
        <f t="shared" si="330"/>
        <v>19307.869424999997</v>
      </c>
      <c r="V418" s="19">
        <f t="shared" si="331"/>
        <v>272556.36367499997</v>
      </c>
      <c r="W418" s="87">
        <v>0.25</v>
      </c>
      <c r="X418" s="84">
        <f t="shared" si="332"/>
        <v>68139.090918749993</v>
      </c>
    </row>
    <row r="419" spans="1:79" ht="64.5" customHeight="1">
      <c r="A419" s="93"/>
      <c r="B419" s="113" t="s">
        <v>356</v>
      </c>
      <c r="C419" s="67" t="s">
        <v>41</v>
      </c>
      <c r="D419" s="85">
        <v>18.100000000000001</v>
      </c>
      <c r="E419" s="84" t="s">
        <v>237</v>
      </c>
      <c r="F419" s="66">
        <v>17697</v>
      </c>
      <c r="G419" s="66">
        <v>3.65</v>
      </c>
      <c r="H419" s="84">
        <f t="shared" si="324"/>
        <v>64594.049999999996</v>
      </c>
      <c r="I419" s="84">
        <f t="shared" si="333"/>
        <v>151150.07699999999</v>
      </c>
      <c r="J419" s="66">
        <v>25</v>
      </c>
      <c r="K419" s="84">
        <f t="shared" si="325"/>
        <v>37787.519249999998</v>
      </c>
      <c r="L419" s="19">
        <f t="shared" si="326"/>
        <v>188937.59625</v>
      </c>
      <c r="M419" s="66"/>
      <c r="N419" s="66"/>
      <c r="O419" s="66"/>
      <c r="P419" s="86">
        <f t="shared" si="327"/>
        <v>0</v>
      </c>
      <c r="Q419" s="66"/>
      <c r="R419" s="84">
        <f t="shared" si="328"/>
        <v>0</v>
      </c>
      <c r="S419" s="66"/>
      <c r="T419" s="84">
        <f t="shared" si="329"/>
        <v>0</v>
      </c>
      <c r="U419" s="19">
        <f t="shared" si="330"/>
        <v>18893.759624999999</v>
      </c>
      <c r="V419" s="19">
        <f t="shared" si="331"/>
        <v>207831.35587500001</v>
      </c>
      <c r="W419" s="87">
        <v>1</v>
      </c>
      <c r="X419" s="84">
        <f t="shared" si="332"/>
        <v>207831.35587500001</v>
      </c>
    </row>
    <row r="420" spans="1:79" ht="23.25" customHeight="1">
      <c r="A420" s="93"/>
      <c r="B420" s="113" t="s">
        <v>357</v>
      </c>
      <c r="C420" s="67" t="s">
        <v>41</v>
      </c>
      <c r="D420" s="66">
        <v>10.130000000000001</v>
      </c>
      <c r="E420" s="83" t="s">
        <v>237</v>
      </c>
      <c r="F420" s="66">
        <v>17697</v>
      </c>
      <c r="G420" s="66">
        <v>3.57</v>
      </c>
      <c r="H420" s="84">
        <f t="shared" si="324"/>
        <v>63178.289999999994</v>
      </c>
      <c r="I420" s="84">
        <f t="shared" si="333"/>
        <v>147837.19859999997</v>
      </c>
      <c r="J420" s="66">
        <v>25</v>
      </c>
      <c r="K420" s="84">
        <f t="shared" si="325"/>
        <v>36959.299649999994</v>
      </c>
      <c r="L420" s="19">
        <f t="shared" si="326"/>
        <v>184796.49824999998</v>
      </c>
      <c r="M420" s="66"/>
      <c r="N420" s="66"/>
      <c r="O420" s="66"/>
      <c r="P420" s="86">
        <f t="shared" si="327"/>
        <v>0</v>
      </c>
      <c r="Q420" s="66">
        <v>150</v>
      </c>
      <c r="R420" s="84">
        <f t="shared" si="328"/>
        <v>26545.5</v>
      </c>
      <c r="S420" s="66"/>
      <c r="T420" s="84">
        <f t="shared" si="329"/>
        <v>0</v>
      </c>
      <c r="U420" s="19">
        <f t="shared" si="330"/>
        <v>18479.649824999997</v>
      </c>
      <c r="V420" s="19">
        <f t="shared" si="331"/>
        <v>229821.64807499998</v>
      </c>
      <c r="W420" s="87">
        <v>0.5</v>
      </c>
      <c r="X420" s="84">
        <f t="shared" si="332"/>
        <v>114910.82403749999</v>
      </c>
    </row>
    <row r="421" spans="1:79" ht="23.25" customHeight="1">
      <c r="A421" s="93"/>
      <c r="B421" s="113" t="s">
        <v>101</v>
      </c>
      <c r="C421" s="67" t="s">
        <v>41</v>
      </c>
      <c r="D421" s="66">
        <v>35.090000000000003</v>
      </c>
      <c r="E421" s="84" t="s">
        <v>237</v>
      </c>
      <c r="F421" s="66">
        <v>17697</v>
      </c>
      <c r="G421" s="66">
        <v>3.73</v>
      </c>
      <c r="H421" s="84">
        <f t="shared" si="324"/>
        <v>66009.81</v>
      </c>
      <c r="I421" s="84">
        <f t="shared" si="333"/>
        <v>154462.95539999998</v>
      </c>
      <c r="J421" s="66">
        <v>25</v>
      </c>
      <c r="K421" s="84">
        <f t="shared" si="325"/>
        <v>38615.738849999994</v>
      </c>
      <c r="L421" s="19">
        <f t="shared" si="326"/>
        <v>193078.69424999997</v>
      </c>
      <c r="M421" s="66"/>
      <c r="N421" s="66"/>
      <c r="O421" s="66"/>
      <c r="P421" s="86">
        <f t="shared" si="327"/>
        <v>0</v>
      </c>
      <c r="Q421" s="66">
        <v>150</v>
      </c>
      <c r="R421" s="84">
        <f t="shared" si="328"/>
        <v>26545.5</v>
      </c>
      <c r="S421" s="66"/>
      <c r="T421" s="84">
        <f t="shared" si="329"/>
        <v>0</v>
      </c>
      <c r="U421" s="19">
        <f t="shared" si="330"/>
        <v>19307.869424999997</v>
      </c>
      <c r="V421" s="19">
        <f t="shared" si="331"/>
        <v>238932.06367499998</v>
      </c>
      <c r="W421" s="87">
        <v>1</v>
      </c>
      <c r="X421" s="84">
        <f t="shared" si="332"/>
        <v>238932.06367499998</v>
      </c>
    </row>
    <row r="422" spans="1:79" ht="23.25" customHeight="1">
      <c r="A422" s="93"/>
      <c r="B422" s="66" t="s">
        <v>100</v>
      </c>
      <c r="C422" s="67" t="s">
        <v>41</v>
      </c>
      <c r="D422" s="66">
        <v>10.130000000000001</v>
      </c>
      <c r="E422" s="83" t="s">
        <v>237</v>
      </c>
      <c r="F422" s="66">
        <v>17697</v>
      </c>
      <c r="G422" s="66">
        <v>3.57</v>
      </c>
      <c r="H422" s="84">
        <f t="shared" si="324"/>
        <v>63178.289999999994</v>
      </c>
      <c r="I422" s="84">
        <f t="shared" si="333"/>
        <v>147837.19859999997</v>
      </c>
      <c r="J422" s="66">
        <v>25</v>
      </c>
      <c r="K422" s="84">
        <f t="shared" si="325"/>
        <v>36959.299649999994</v>
      </c>
      <c r="L422" s="19">
        <f t="shared" si="326"/>
        <v>184796.49824999998</v>
      </c>
      <c r="M422" s="66"/>
      <c r="N422" s="66"/>
      <c r="O422" s="66"/>
      <c r="P422" s="86">
        <f t="shared" si="327"/>
        <v>0</v>
      </c>
      <c r="Q422" s="66">
        <v>150</v>
      </c>
      <c r="R422" s="84">
        <f t="shared" si="328"/>
        <v>26545.5</v>
      </c>
      <c r="S422" s="66"/>
      <c r="T422" s="84">
        <f t="shared" si="329"/>
        <v>0</v>
      </c>
      <c r="U422" s="19">
        <f t="shared" si="330"/>
        <v>18479.649824999997</v>
      </c>
      <c r="V422" s="19">
        <f t="shared" si="331"/>
        <v>229821.64807499998</v>
      </c>
      <c r="W422" s="87">
        <v>0.25</v>
      </c>
      <c r="X422" s="84">
        <f t="shared" si="332"/>
        <v>57455.412018749994</v>
      </c>
    </row>
    <row r="423" spans="1:79" ht="23.25" customHeight="1">
      <c r="A423" s="93"/>
      <c r="B423" s="66" t="s">
        <v>193</v>
      </c>
      <c r="C423" s="67" t="s">
        <v>41</v>
      </c>
      <c r="D423" s="66">
        <v>10.130000000000001</v>
      </c>
      <c r="E423" s="84" t="s">
        <v>237</v>
      </c>
      <c r="F423" s="66">
        <v>17697</v>
      </c>
      <c r="G423" s="66">
        <v>3.57</v>
      </c>
      <c r="H423" s="84">
        <f t="shared" si="324"/>
        <v>63178.289999999994</v>
      </c>
      <c r="I423" s="84">
        <f t="shared" si="333"/>
        <v>147837.19859999997</v>
      </c>
      <c r="J423" s="66">
        <v>25</v>
      </c>
      <c r="K423" s="84">
        <f t="shared" si="325"/>
        <v>36959.299649999994</v>
      </c>
      <c r="L423" s="19">
        <f t="shared" si="326"/>
        <v>184796.49824999998</v>
      </c>
      <c r="M423" s="66"/>
      <c r="N423" s="66"/>
      <c r="O423" s="66"/>
      <c r="P423" s="86">
        <f t="shared" si="327"/>
        <v>0</v>
      </c>
      <c r="Q423" s="66">
        <v>150</v>
      </c>
      <c r="R423" s="84">
        <f t="shared" si="328"/>
        <v>26545.5</v>
      </c>
      <c r="S423" s="66"/>
      <c r="T423" s="84">
        <f t="shared" si="329"/>
        <v>0</v>
      </c>
      <c r="U423" s="19">
        <f t="shared" si="330"/>
        <v>18479.649824999997</v>
      </c>
      <c r="V423" s="19">
        <f t="shared" si="331"/>
        <v>229821.64807499998</v>
      </c>
      <c r="W423" s="87">
        <v>1</v>
      </c>
      <c r="X423" s="84">
        <f t="shared" si="332"/>
        <v>229821.64807499998</v>
      </c>
    </row>
    <row r="424" spans="1:79" ht="39.75" customHeight="1">
      <c r="A424" s="93"/>
      <c r="B424" s="113" t="s">
        <v>358</v>
      </c>
      <c r="C424" s="67" t="s">
        <v>41</v>
      </c>
      <c r="D424" s="66">
        <v>10.130000000000001</v>
      </c>
      <c r="E424" s="84" t="s">
        <v>237</v>
      </c>
      <c r="F424" s="66">
        <v>17697</v>
      </c>
      <c r="G424" s="66">
        <v>3.57</v>
      </c>
      <c r="H424" s="84">
        <f t="shared" si="324"/>
        <v>63178.289999999994</v>
      </c>
      <c r="I424" s="84">
        <f t="shared" si="333"/>
        <v>147837.19859999997</v>
      </c>
      <c r="J424" s="66">
        <v>25</v>
      </c>
      <c r="K424" s="84">
        <f t="shared" si="325"/>
        <v>36959.299649999994</v>
      </c>
      <c r="L424" s="19">
        <f t="shared" si="326"/>
        <v>184796.49824999998</v>
      </c>
      <c r="M424" s="66"/>
      <c r="N424" s="66"/>
      <c r="O424" s="66"/>
      <c r="P424" s="86">
        <f t="shared" si="327"/>
        <v>0</v>
      </c>
      <c r="Q424" s="66">
        <v>150</v>
      </c>
      <c r="R424" s="84">
        <f t="shared" si="328"/>
        <v>26545.5</v>
      </c>
      <c r="S424" s="66"/>
      <c r="T424" s="84">
        <f t="shared" si="329"/>
        <v>0</v>
      </c>
      <c r="U424" s="19">
        <f t="shared" si="330"/>
        <v>18479.649824999997</v>
      </c>
      <c r="V424" s="19">
        <f t="shared" si="331"/>
        <v>229821.64807499998</v>
      </c>
      <c r="W424" s="87">
        <v>0.25</v>
      </c>
      <c r="X424" s="84">
        <f t="shared" si="332"/>
        <v>57455.412018749994</v>
      </c>
    </row>
    <row r="425" spans="1:79" s="91" customFormat="1" ht="23.25" customHeight="1">
      <c r="A425" s="127"/>
      <c r="B425" s="66" t="s">
        <v>105</v>
      </c>
      <c r="C425" s="67" t="s">
        <v>44</v>
      </c>
      <c r="D425" s="85">
        <v>12.05</v>
      </c>
      <c r="E425" s="84">
        <v>1</v>
      </c>
      <c r="F425" s="66">
        <v>17697</v>
      </c>
      <c r="G425" s="85">
        <v>4.12</v>
      </c>
      <c r="H425" s="84">
        <f t="shared" si="324"/>
        <v>72911.64</v>
      </c>
      <c r="I425" s="84">
        <f t="shared" si="333"/>
        <v>170613.23759999999</v>
      </c>
      <c r="J425" s="66">
        <v>25</v>
      </c>
      <c r="K425" s="84">
        <f t="shared" si="325"/>
        <v>42653.309399999998</v>
      </c>
      <c r="L425" s="19">
        <f t="shared" si="326"/>
        <v>213266.54699999999</v>
      </c>
      <c r="M425" s="66"/>
      <c r="N425" s="66"/>
      <c r="O425" s="66"/>
      <c r="P425" s="86"/>
      <c r="Q425" s="66">
        <v>150</v>
      </c>
      <c r="R425" s="84">
        <f t="shared" si="328"/>
        <v>26545.5</v>
      </c>
      <c r="S425" s="66"/>
      <c r="T425" s="84"/>
      <c r="U425" s="19">
        <f t="shared" si="330"/>
        <v>21326.654699999999</v>
      </c>
      <c r="V425" s="19">
        <f t="shared" si="331"/>
        <v>261138.70169999998</v>
      </c>
      <c r="W425" s="87">
        <v>0.75</v>
      </c>
      <c r="X425" s="84">
        <f t="shared" si="332"/>
        <v>195854.02627499998</v>
      </c>
      <c r="Y425" s="88"/>
      <c r="Z425" s="88"/>
      <c r="AA425" s="88"/>
      <c r="AB425" s="88"/>
      <c r="AC425" s="88"/>
      <c r="AD425" s="88"/>
      <c r="AE425" s="88"/>
      <c r="AF425" s="88"/>
      <c r="AG425" s="88"/>
      <c r="AH425" s="88"/>
      <c r="AI425" s="88"/>
      <c r="AJ425" s="88"/>
      <c r="AK425" s="88"/>
      <c r="AL425" s="88"/>
      <c r="AM425" s="88"/>
      <c r="AN425" s="88"/>
      <c r="AO425" s="88"/>
      <c r="AP425" s="88"/>
      <c r="AQ425" s="88"/>
      <c r="AR425" s="88"/>
      <c r="AS425" s="88"/>
      <c r="AT425" s="88"/>
      <c r="AU425" s="88"/>
      <c r="AV425" s="88"/>
      <c r="AW425" s="88"/>
      <c r="AX425" s="88"/>
      <c r="AY425" s="88"/>
      <c r="AZ425" s="88"/>
      <c r="BA425" s="88"/>
      <c r="BB425" s="88"/>
      <c r="BC425" s="88"/>
      <c r="BD425" s="88"/>
      <c r="BE425" s="88"/>
      <c r="BF425" s="88"/>
      <c r="BG425" s="88"/>
      <c r="BH425" s="88"/>
      <c r="BI425" s="88"/>
      <c r="BJ425" s="88"/>
      <c r="BK425" s="88"/>
      <c r="BL425" s="88"/>
      <c r="BM425" s="88"/>
      <c r="BN425" s="88"/>
      <c r="BO425" s="88"/>
      <c r="BP425" s="88"/>
      <c r="BQ425" s="88"/>
      <c r="BR425" s="88"/>
      <c r="BS425" s="88"/>
      <c r="BT425" s="88"/>
      <c r="BU425" s="88"/>
      <c r="BV425" s="88"/>
      <c r="BW425" s="88"/>
      <c r="BX425" s="88"/>
      <c r="BY425" s="88"/>
      <c r="BZ425" s="88"/>
      <c r="CA425" s="88"/>
    </row>
    <row r="426" spans="1:79" s="91" customFormat="1" ht="23.25" customHeight="1">
      <c r="A426" s="127"/>
      <c r="B426" s="66" t="s">
        <v>195</v>
      </c>
      <c r="C426" s="67" t="s">
        <v>44</v>
      </c>
      <c r="D426" s="85">
        <v>12.05</v>
      </c>
      <c r="E426" s="84">
        <v>1</v>
      </c>
      <c r="F426" s="66">
        <v>17697</v>
      </c>
      <c r="G426" s="85">
        <v>4.12</v>
      </c>
      <c r="H426" s="84">
        <f t="shared" si="324"/>
        <v>72911.64</v>
      </c>
      <c r="I426" s="84">
        <f t="shared" si="333"/>
        <v>170613.23759999999</v>
      </c>
      <c r="J426" s="66">
        <v>25</v>
      </c>
      <c r="K426" s="84">
        <f t="shared" si="325"/>
        <v>42653.309399999998</v>
      </c>
      <c r="L426" s="19">
        <f t="shared" si="326"/>
        <v>213266.54699999999</v>
      </c>
      <c r="M426" s="66"/>
      <c r="N426" s="66"/>
      <c r="O426" s="66">
        <v>190</v>
      </c>
      <c r="P426" s="86">
        <f>O426*F426/100</f>
        <v>33624.300000000003</v>
      </c>
      <c r="Q426" s="66">
        <v>150</v>
      </c>
      <c r="R426" s="84">
        <f t="shared" si="328"/>
        <v>26545.5</v>
      </c>
      <c r="S426" s="66"/>
      <c r="T426" s="84"/>
      <c r="U426" s="19">
        <f t="shared" si="330"/>
        <v>21326.654699999999</v>
      </c>
      <c r="V426" s="19">
        <f t="shared" si="331"/>
        <v>294763.00170000002</v>
      </c>
      <c r="W426" s="87">
        <v>0.25</v>
      </c>
      <c r="X426" s="84">
        <f t="shared" si="332"/>
        <v>73690.750425000006</v>
      </c>
      <c r="Y426" s="88"/>
      <c r="Z426" s="88"/>
      <c r="AA426" s="88"/>
      <c r="AB426" s="88"/>
      <c r="AC426" s="88"/>
      <c r="AD426" s="88"/>
      <c r="AE426" s="88"/>
      <c r="AF426" s="88"/>
      <c r="AG426" s="88"/>
      <c r="AH426" s="88"/>
      <c r="AI426" s="88"/>
      <c r="AJ426" s="88"/>
      <c r="AK426" s="88"/>
      <c r="AL426" s="88"/>
      <c r="AM426" s="88"/>
      <c r="AN426" s="88"/>
      <c r="AO426" s="88"/>
      <c r="AP426" s="88"/>
      <c r="AQ426" s="88"/>
      <c r="AR426" s="88"/>
      <c r="AS426" s="88"/>
      <c r="AT426" s="88"/>
      <c r="AU426" s="88"/>
      <c r="AV426" s="88"/>
      <c r="AW426" s="88"/>
      <c r="AX426" s="88"/>
      <c r="AY426" s="88"/>
      <c r="AZ426" s="88"/>
      <c r="BA426" s="88"/>
      <c r="BB426" s="88"/>
      <c r="BC426" s="88"/>
      <c r="BD426" s="88"/>
      <c r="BE426" s="88"/>
      <c r="BF426" s="88"/>
      <c r="BG426" s="88"/>
      <c r="BH426" s="88"/>
      <c r="BI426" s="88"/>
      <c r="BJ426" s="88"/>
      <c r="BK426" s="88"/>
      <c r="BL426" s="88"/>
      <c r="BM426" s="88"/>
      <c r="BN426" s="88"/>
      <c r="BO426" s="88"/>
      <c r="BP426" s="88"/>
      <c r="BQ426" s="88"/>
      <c r="BR426" s="88"/>
      <c r="BS426" s="88"/>
      <c r="BT426" s="88"/>
      <c r="BU426" s="88"/>
      <c r="BV426" s="88"/>
      <c r="BW426" s="88"/>
      <c r="BX426" s="88"/>
      <c r="BY426" s="88"/>
      <c r="BZ426" s="88"/>
      <c r="CA426" s="88"/>
    </row>
    <row r="427" spans="1:79" s="91" customFormat="1" ht="23.25" customHeight="1">
      <c r="A427" s="127"/>
      <c r="B427" s="66" t="s">
        <v>105</v>
      </c>
      <c r="C427" s="67" t="s">
        <v>41</v>
      </c>
      <c r="D427" s="85">
        <v>43.07</v>
      </c>
      <c r="E427" s="84" t="s">
        <v>237</v>
      </c>
      <c r="F427" s="66">
        <v>17697</v>
      </c>
      <c r="G427" s="85">
        <v>3.73</v>
      </c>
      <c r="H427" s="84">
        <f t="shared" si="324"/>
        <v>66009.81</v>
      </c>
      <c r="I427" s="84">
        <f t="shared" si="333"/>
        <v>154462.95539999998</v>
      </c>
      <c r="J427" s="66">
        <v>25</v>
      </c>
      <c r="K427" s="84">
        <f t="shared" si="325"/>
        <v>38615.738849999994</v>
      </c>
      <c r="L427" s="19">
        <f t="shared" si="326"/>
        <v>193078.69424999997</v>
      </c>
      <c r="M427" s="66"/>
      <c r="N427" s="66"/>
      <c r="O427" s="66"/>
      <c r="P427" s="86"/>
      <c r="Q427" s="66">
        <v>150</v>
      </c>
      <c r="R427" s="84">
        <f t="shared" si="328"/>
        <v>26545.5</v>
      </c>
      <c r="S427" s="66"/>
      <c r="T427" s="84"/>
      <c r="U427" s="19">
        <f t="shared" si="330"/>
        <v>19307.869424999997</v>
      </c>
      <c r="V427" s="19">
        <f t="shared" si="331"/>
        <v>238932.06367499998</v>
      </c>
      <c r="W427" s="87">
        <v>1</v>
      </c>
      <c r="X427" s="84">
        <f t="shared" si="332"/>
        <v>238932.06367499998</v>
      </c>
      <c r="Y427" s="88"/>
      <c r="Z427" s="88"/>
      <c r="AA427" s="88"/>
      <c r="AB427" s="88"/>
      <c r="AC427" s="88"/>
      <c r="AD427" s="88"/>
      <c r="AE427" s="88"/>
      <c r="AF427" s="88"/>
      <c r="AG427" s="88"/>
      <c r="AH427" s="88"/>
      <c r="AI427" s="88"/>
      <c r="AJ427" s="88"/>
      <c r="AK427" s="88"/>
      <c r="AL427" s="88"/>
      <c r="AM427" s="88"/>
      <c r="AN427" s="88"/>
      <c r="AO427" s="88"/>
      <c r="AP427" s="88"/>
      <c r="AQ427" s="88"/>
      <c r="AR427" s="88"/>
      <c r="AS427" s="88"/>
      <c r="AT427" s="88"/>
      <c r="AU427" s="88"/>
      <c r="AV427" s="88"/>
      <c r="AW427" s="88"/>
      <c r="AX427" s="88"/>
      <c r="AY427" s="88"/>
      <c r="AZ427" s="88"/>
      <c r="BA427" s="88"/>
      <c r="BB427" s="88"/>
      <c r="BC427" s="88"/>
      <c r="BD427" s="88"/>
      <c r="BE427" s="88"/>
      <c r="BF427" s="88"/>
      <c r="BG427" s="88"/>
      <c r="BH427" s="88"/>
      <c r="BI427" s="88"/>
      <c r="BJ427" s="88"/>
      <c r="BK427" s="88"/>
      <c r="BL427" s="88"/>
      <c r="BM427" s="88"/>
      <c r="BN427" s="88"/>
      <c r="BO427" s="88"/>
      <c r="BP427" s="88"/>
      <c r="BQ427" s="88"/>
      <c r="BR427" s="88"/>
      <c r="BS427" s="88"/>
      <c r="BT427" s="88"/>
      <c r="BU427" s="88"/>
      <c r="BV427" s="88"/>
      <c r="BW427" s="88"/>
      <c r="BX427" s="88"/>
      <c r="BY427" s="88"/>
      <c r="BZ427" s="88"/>
      <c r="CA427" s="88"/>
    </row>
    <row r="428" spans="1:79" ht="23.25" customHeight="1">
      <c r="A428" s="93"/>
      <c r="B428" s="66" t="s">
        <v>194</v>
      </c>
      <c r="C428" s="67" t="s">
        <v>41</v>
      </c>
      <c r="D428" s="66">
        <v>22.06</v>
      </c>
      <c r="E428" s="84" t="s">
        <v>237</v>
      </c>
      <c r="F428" s="66">
        <v>17697</v>
      </c>
      <c r="G428" s="66">
        <v>3.69</v>
      </c>
      <c r="H428" s="84">
        <f t="shared" ref="H428" si="334">F428*G428</f>
        <v>65301.93</v>
      </c>
      <c r="I428" s="84">
        <f t="shared" si="333"/>
        <v>152806.51619999998</v>
      </c>
      <c r="J428" s="66">
        <v>25</v>
      </c>
      <c r="K428" s="84">
        <f t="shared" ref="K428" si="335">I428*25%</f>
        <v>38201.629049999996</v>
      </c>
      <c r="L428" s="19">
        <f t="shared" si="326"/>
        <v>191008.14524999997</v>
      </c>
      <c r="M428" s="66"/>
      <c r="N428" s="66"/>
      <c r="O428" s="66"/>
      <c r="P428" s="86">
        <f t="shared" ref="P428" si="336">O428*F428/100</f>
        <v>0</v>
      </c>
      <c r="Q428" s="66">
        <v>150</v>
      </c>
      <c r="R428" s="84">
        <f t="shared" ref="R428" si="337">Q428*F428/100</f>
        <v>26545.5</v>
      </c>
      <c r="S428" s="66"/>
      <c r="T428" s="84">
        <f t="shared" ref="T428" si="338">S428*F428/100</f>
        <v>0</v>
      </c>
      <c r="U428" s="19">
        <f t="shared" si="330"/>
        <v>19100.814524999998</v>
      </c>
      <c r="V428" s="19">
        <f t="shared" ref="V428" si="339">I428+K428+N428+P428+R428+T428+U428</f>
        <v>236654.45977499997</v>
      </c>
      <c r="W428" s="87">
        <v>0.5</v>
      </c>
      <c r="X428" s="84">
        <f t="shared" ref="X428" si="340">V428*W428</f>
        <v>118327.22988749998</v>
      </c>
    </row>
    <row r="429" spans="1:79" ht="31.5" customHeight="1">
      <c r="A429" s="93"/>
      <c r="B429" s="66" t="s">
        <v>194</v>
      </c>
      <c r="C429" s="67" t="s">
        <v>41</v>
      </c>
      <c r="D429" s="66">
        <v>10.130000000000001</v>
      </c>
      <c r="E429" s="84" t="s">
        <v>237</v>
      </c>
      <c r="F429" s="66">
        <v>17697</v>
      </c>
      <c r="G429" s="66">
        <v>3.57</v>
      </c>
      <c r="H429" s="84">
        <f t="shared" ref="H429" si="341">F429*G429</f>
        <v>63178.289999999994</v>
      </c>
      <c r="I429" s="84">
        <f t="shared" si="333"/>
        <v>147837.19859999997</v>
      </c>
      <c r="J429" s="66">
        <v>25</v>
      </c>
      <c r="K429" s="84">
        <f t="shared" ref="K429" si="342">I429*25%</f>
        <v>36959.299649999994</v>
      </c>
      <c r="L429" s="19">
        <f t="shared" ref="L429" si="343">I429+K429</f>
        <v>184796.49824999998</v>
      </c>
      <c r="M429" s="66"/>
      <c r="N429" s="66"/>
      <c r="O429" s="66"/>
      <c r="P429" s="86">
        <f t="shared" ref="P429" si="344">O429*F429/100</f>
        <v>0</v>
      </c>
      <c r="Q429" s="66">
        <v>150</v>
      </c>
      <c r="R429" s="84">
        <f t="shared" ref="R429" si="345">Q429*F429/100</f>
        <v>26545.5</v>
      </c>
      <c r="S429" s="66"/>
      <c r="T429" s="84">
        <f t="shared" ref="T429" si="346">S429*F429/100</f>
        <v>0</v>
      </c>
      <c r="U429" s="19">
        <f t="shared" ref="U429" si="347">(I429+K429)*10/100</f>
        <v>18479.649824999997</v>
      </c>
      <c r="V429" s="19">
        <f t="shared" ref="V429" si="348">I429+K429+N429+P429+R429+T429+U429</f>
        <v>229821.64807499998</v>
      </c>
      <c r="W429" s="87">
        <v>0.5</v>
      </c>
      <c r="X429" s="84">
        <f t="shared" ref="X429" si="349">V429*W429</f>
        <v>114910.82403749999</v>
      </c>
    </row>
    <row r="430" spans="1:79" ht="63" customHeight="1">
      <c r="A430" s="93"/>
      <c r="B430" s="113" t="s">
        <v>359</v>
      </c>
      <c r="C430" s="67" t="s">
        <v>41</v>
      </c>
      <c r="D430" s="85">
        <v>23.07</v>
      </c>
      <c r="E430" s="84" t="s">
        <v>237</v>
      </c>
      <c r="F430" s="66">
        <v>17697</v>
      </c>
      <c r="G430" s="66">
        <v>3.69</v>
      </c>
      <c r="H430" s="84">
        <f t="shared" ref="H430:H439" si="350">F430*G430</f>
        <v>65301.93</v>
      </c>
      <c r="I430" s="84">
        <f t="shared" si="333"/>
        <v>152806.51619999998</v>
      </c>
      <c r="J430" s="66">
        <v>25</v>
      </c>
      <c r="K430" s="84">
        <f t="shared" ref="K430:K439" si="351">I430*25%</f>
        <v>38201.629049999996</v>
      </c>
      <c r="L430" s="19">
        <f t="shared" si="326"/>
        <v>191008.14524999997</v>
      </c>
      <c r="M430" s="66"/>
      <c r="N430" s="66"/>
      <c r="O430" s="66"/>
      <c r="P430" s="86">
        <f>O430*F430/100</f>
        <v>0</v>
      </c>
      <c r="Q430" s="66"/>
      <c r="R430" s="84">
        <f t="shared" ref="R430:R439" si="352">Q430*F430/100</f>
        <v>0</v>
      </c>
      <c r="S430" s="66"/>
      <c r="T430" s="84">
        <f t="shared" ref="T430:T439" si="353">S430*F430/100</f>
        <v>0</v>
      </c>
      <c r="U430" s="19">
        <f t="shared" si="330"/>
        <v>19100.814524999998</v>
      </c>
      <c r="V430" s="19">
        <f t="shared" ref="V430:V439" si="354">I430+K430+N430+P430+R430+T430+U430</f>
        <v>210108.95977499997</v>
      </c>
      <c r="W430" s="87">
        <v>1</v>
      </c>
      <c r="X430" s="84">
        <f t="shared" ref="X430:X439" si="355">V430*W430</f>
        <v>210108.95977499997</v>
      </c>
    </row>
    <row r="431" spans="1:79" ht="31.5" customHeight="1">
      <c r="A431" s="93"/>
      <c r="B431" s="115" t="s">
        <v>166</v>
      </c>
      <c r="C431" s="67" t="s">
        <v>41</v>
      </c>
      <c r="D431" s="85">
        <v>10.130000000000001</v>
      </c>
      <c r="E431" s="84" t="s">
        <v>237</v>
      </c>
      <c r="F431" s="66">
        <v>17697</v>
      </c>
      <c r="G431" s="85">
        <v>3.57</v>
      </c>
      <c r="H431" s="84">
        <f t="shared" si="350"/>
        <v>63178.289999999994</v>
      </c>
      <c r="I431" s="84">
        <f t="shared" si="333"/>
        <v>147837.19859999997</v>
      </c>
      <c r="J431" s="66">
        <v>25</v>
      </c>
      <c r="K431" s="84">
        <f t="shared" si="351"/>
        <v>36959.299649999994</v>
      </c>
      <c r="L431" s="19">
        <f t="shared" si="326"/>
        <v>184796.49824999998</v>
      </c>
      <c r="M431" s="66"/>
      <c r="N431" s="66"/>
      <c r="O431" s="66"/>
      <c r="P431" s="86"/>
      <c r="Q431" s="66">
        <v>150</v>
      </c>
      <c r="R431" s="84">
        <f t="shared" si="352"/>
        <v>26545.5</v>
      </c>
      <c r="S431" s="66"/>
      <c r="T431" s="84">
        <f t="shared" si="353"/>
        <v>0</v>
      </c>
      <c r="U431" s="19">
        <f t="shared" si="330"/>
        <v>18479.649824999997</v>
      </c>
      <c r="V431" s="19">
        <f t="shared" si="354"/>
        <v>229821.64807499998</v>
      </c>
      <c r="W431" s="87">
        <v>1</v>
      </c>
      <c r="X431" s="84">
        <f t="shared" si="355"/>
        <v>229821.64807499998</v>
      </c>
    </row>
    <row r="432" spans="1:79" ht="36.75" customHeight="1">
      <c r="A432" s="93"/>
      <c r="B432" s="113" t="s">
        <v>360</v>
      </c>
      <c r="C432" s="67" t="s">
        <v>44</v>
      </c>
      <c r="D432" s="66">
        <v>15.09</v>
      </c>
      <c r="E432" s="84">
        <v>1</v>
      </c>
      <c r="F432" s="66">
        <v>17697</v>
      </c>
      <c r="G432" s="66">
        <v>4.1900000000000004</v>
      </c>
      <c r="H432" s="84">
        <f t="shared" si="350"/>
        <v>74150.430000000008</v>
      </c>
      <c r="I432" s="84">
        <f t="shared" si="333"/>
        <v>173512.0062</v>
      </c>
      <c r="J432" s="66">
        <v>25</v>
      </c>
      <c r="K432" s="84">
        <f t="shared" si="351"/>
        <v>43378.001550000001</v>
      </c>
      <c r="L432" s="19">
        <f t="shared" si="326"/>
        <v>216890.00774999999</v>
      </c>
      <c r="M432" s="66"/>
      <c r="N432" s="66"/>
      <c r="O432" s="66">
        <v>190</v>
      </c>
      <c r="P432" s="86">
        <f t="shared" ref="P432:P439" si="356">O432*F432/100</f>
        <v>33624.300000000003</v>
      </c>
      <c r="Q432" s="66">
        <v>150</v>
      </c>
      <c r="R432" s="84">
        <f t="shared" si="352"/>
        <v>26545.5</v>
      </c>
      <c r="S432" s="66"/>
      <c r="T432" s="84">
        <f t="shared" si="353"/>
        <v>0</v>
      </c>
      <c r="U432" s="19">
        <f t="shared" si="330"/>
        <v>21689.000774999997</v>
      </c>
      <c r="V432" s="19">
        <f t="shared" si="354"/>
        <v>298748.808525</v>
      </c>
      <c r="W432" s="87">
        <v>0.25</v>
      </c>
      <c r="X432" s="84">
        <f t="shared" si="355"/>
        <v>74687.20213125</v>
      </c>
    </row>
    <row r="433" spans="1:79" ht="30.75" customHeight="1">
      <c r="A433" s="93"/>
      <c r="B433" s="113" t="s">
        <v>196</v>
      </c>
      <c r="C433" s="67" t="s">
        <v>44</v>
      </c>
      <c r="D433" s="66">
        <v>15.09</v>
      </c>
      <c r="E433" s="84">
        <v>1</v>
      </c>
      <c r="F433" s="66">
        <v>17697</v>
      </c>
      <c r="G433" s="66">
        <v>4.1900000000000004</v>
      </c>
      <c r="H433" s="84">
        <f t="shared" si="350"/>
        <v>74150.430000000008</v>
      </c>
      <c r="I433" s="84">
        <f t="shared" si="333"/>
        <v>173512.0062</v>
      </c>
      <c r="J433" s="66">
        <v>25</v>
      </c>
      <c r="K433" s="84">
        <f t="shared" si="351"/>
        <v>43378.001550000001</v>
      </c>
      <c r="L433" s="19">
        <f t="shared" si="326"/>
        <v>216890.00774999999</v>
      </c>
      <c r="M433" s="66"/>
      <c r="N433" s="66"/>
      <c r="O433" s="66"/>
      <c r="P433" s="86">
        <f t="shared" si="356"/>
        <v>0</v>
      </c>
      <c r="Q433" s="66">
        <v>150</v>
      </c>
      <c r="R433" s="84">
        <f t="shared" si="352"/>
        <v>26545.5</v>
      </c>
      <c r="S433" s="66"/>
      <c r="T433" s="84">
        <f t="shared" si="353"/>
        <v>0</v>
      </c>
      <c r="U433" s="19">
        <f t="shared" si="330"/>
        <v>21689.000774999997</v>
      </c>
      <c r="V433" s="19">
        <f t="shared" si="354"/>
        <v>265124.50852500001</v>
      </c>
      <c r="W433" s="87">
        <v>0.75</v>
      </c>
      <c r="X433" s="84">
        <f t="shared" si="355"/>
        <v>198843.38139375002</v>
      </c>
    </row>
    <row r="434" spans="1:79" ht="30.75" customHeight="1">
      <c r="A434" s="93"/>
      <c r="B434" s="66" t="s">
        <v>361</v>
      </c>
      <c r="C434" s="67" t="s">
        <v>41</v>
      </c>
      <c r="D434" s="85">
        <v>44.1</v>
      </c>
      <c r="E434" s="84" t="s">
        <v>237</v>
      </c>
      <c r="F434" s="66">
        <v>17697</v>
      </c>
      <c r="G434" s="66">
        <v>3.73</v>
      </c>
      <c r="H434" s="84">
        <f t="shared" si="350"/>
        <v>66009.81</v>
      </c>
      <c r="I434" s="84">
        <f t="shared" si="333"/>
        <v>154462.95539999998</v>
      </c>
      <c r="J434" s="66">
        <v>25</v>
      </c>
      <c r="K434" s="84">
        <f t="shared" si="351"/>
        <v>38615.738849999994</v>
      </c>
      <c r="L434" s="19">
        <f t="shared" si="326"/>
        <v>193078.69424999997</v>
      </c>
      <c r="M434" s="66"/>
      <c r="N434" s="66"/>
      <c r="O434" s="66"/>
      <c r="P434" s="86">
        <f t="shared" si="356"/>
        <v>0</v>
      </c>
      <c r="Q434" s="66">
        <v>150</v>
      </c>
      <c r="R434" s="84">
        <f t="shared" si="352"/>
        <v>26545.5</v>
      </c>
      <c r="S434" s="66"/>
      <c r="T434" s="84">
        <f t="shared" si="353"/>
        <v>0</v>
      </c>
      <c r="U434" s="19">
        <f t="shared" si="330"/>
        <v>19307.869424999997</v>
      </c>
      <c r="V434" s="19">
        <f t="shared" si="354"/>
        <v>238932.06367499998</v>
      </c>
      <c r="W434" s="87">
        <v>0.5</v>
      </c>
      <c r="X434" s="84">
        <f t="shared" si="355"/>
        <v>119466.03183749999</v>
      </c>
    </row>
    <row r="435" spans="1:79" ht="63.75" customHeight="1">
      <c r="A435" s="93"/>
      <c r="B435" s="113" t="s">
        <v>362</v>
      </c>
      <c r="C435" s="67" t="s">
        <v>41</v>
      </c>
      <c r="D435" s="85">
        <v>11.09</v>
      </c>
      <c r="E435" s="84" t="s">
        <v>237</v>
      </c>
      <c r="F435" s="66">
        <v>17697</v>
      </c>
      <c r="G435" s="66">
        <v>3.57</v>
      </c>
      <c r="H435" s="84">
        <f t="shared" si="350"/>
        <v>63178.289999999994</v>
      </c>
      <c r="I435" s="84">
        <f t="shared" si="333"/>
        <v>147837.19859999997</v>
      </c>
      <c r="J435" s="66">
        <v>25</v>
      </c>
      <c r="K435" s="84">
        <f t="shared" si="351"/>
        <v>36959.299649999994</v>
      </c>
      <c r="L435" s="19">
        <f t="shared" si="326"/>
        <v>184796.49824999998</v>
      </c>
      <c r="M435" s="66"/>
      <c r="N435" s="66"/>
      <c r="O435" s="66"/>
      <c r="P435" s="86">
        <f t="shared" si="356"/>
        <v>0</v>
      </c>
      <c r="Q435" s="66"/>
      <c r="R435" s="84">
        <f t="shared" si="352"/>
        <v>0</v>
      </c>
      <c r="S435" s="66"/>
      <c r="T435" s="84">
        <f t="shared" si="353"/>
        <v>0</v>
      </c>
      <c r="U435" s="19">
        <f t="shared" si="330"/>
        <v>18479.649824999997</v>
      </c>
      <c r="V435" s="19">
        <f t="shared" si="354"/>
        <v>203276.14807499998</v>
      </c>
      <c r="W435" s="87">
        <v>1</v>
      </c>
      <c r="X435" s="84">
        <f t="shared" si="355"/>
        <v>203276.14807499998</v>
      </c>
    </row>
    <row r="436" spans="1:79" ht="39.75" customHeight="1">
      <c r="A436" s="93"/>
      <c r="B436" s="113" t="s">
        <v>363</v>
      </c>
      <c r="C436" s="67" t="s">
        <v>43</v>
      </c>
      <c r="D436" s="85">
        <v>37.049999999999997</v>
      </c>
      <c r="E436" s="83" t="s">
        <v>22</v>
      </c>
      <c r="F436" s="66">
        <v>17697</v>
      </c>
      <c r="G436" s="66">
        <v>4.53</v>
      </c>
      <c r="H436" s="84">
        <f t="shared" si="350"/>
        <v>80167.41</v>
      </c>
      <c r="I436" s="84">
        <f t="shared" si="333"/>
        <v>187591.73939999999</v>
      </c>
      <c r="J436" s="66">
        <v>25</v>
      </c>
      <c r="K436" s="84">
        <f t="shared" si="351"/>
        <v>46897.934849999998</v>
      </c>
      <c r="L436" s="19">
        <f t="shared" si="326"/>
        <v>234489.67424999998</v>
      </c>
      <c r="M436" s="66"/>
      <c r="N436" s="66"/>
      <c r="O436" s="66"/>
      <c r="P436" s="86">
        <f t="shared" si="356"/>
        <v>0</v>
      </c>
      <c r="Q436" s="66">
        <v>150</v>
      </c>
      <c r="R436" s="84">
        <f t="shared" si="352"/>
        <v>26545.5</v>
      </c>
      <c r="S436" s="66"/>
      <c r="T436" s="84">
        <f t="shared" si="353"/>
        <v>0</v>
      </c>
      <c r="U436" s="19">
        <f t="shared" si="330"/>
        <v>23448.967424999995</v>
      </c>
      <c r="V436" s="19">
        <f t="shared" si="354"/>
        <v>284484.14167499996</v>
      </c>
      <c r="W436" s="87">
        <v>1</v>
      </c>
      <c r="X436" s="84">
        <f t="shared" si="355"/>
        <v>284484.14167499996</v>
      </c>
    </row>
    <row r="437" spans="1:79" ht="63.75" customHeight="1">
      <c r="A437" s="93"/>
      <c r="B437" s="113" t="s">
        <v>364</v>
      </c>
      <c r="C437" s="67" t="s">
        <v>44</v>
      </c>
      <c r="D437" s="85">
        <v>16.11</v>
      </c>
      <c r="E437" s="84">
        <v>1</v>
      </c>
      <c r="F437" s="66">
        <v>17697</v>
      </c>
      <c r="G437" s="66">
        <v>4.26</v>
      </c>
      <c r="H437" s="84">
        <f t="shared" si="350"/>
        <v>75389.22</v>
      </c>
      <c r="I437" s="84">
        <f t="shared" si="333"/>
        <v>176410.77479999998</v>
      </c>
      <c r="J437" s="66">
        <v>25</v>
      </c>
      <c r="K437" s="84">
        <f t="shared" si="351"/>
        <v>44102.693699999996</v>
      </c>
      <c r="L437" s="19">
        <f t="shared" si="326"/>
        <v>220513.46849999999</v>
      </c>
      <c r="M437" s="66"/>
      <c r="N437" s="66"/>
      <c r="O437" s="66"/>
      <c r="P437" s="86">
        <f t="shared" si="356"/>
        <v>0</v>
      </c>
      <c r="Q437" s="66"/>
      <c r="R437" s="84">
        <f t="shared" si="352"/>
        <v>0</v>
      </c>
      <c r="S437" s="66"/>
      <c r="T437" s="84">
        <f t="shared" si="353"/>
        <v>0</v>
      </c>
      <c r="U437" s="19">
        <f t="shared" si="330"/>
        <v>22051.346850000002</v>
      </c>
      <c r="V437" s="19">
        <f t="shared" si="354"/>
        <v>242564.81534999999</v>
      </c>
      <c r="W437" s="87">
        <v>0.75</v>
      </c>
      <c r="X437" s="84">
        <f t="shared" si="355"/>
        <v>181923.61151249998</v>
      </c>
    </row>
    <row r="438" spans="1:79" ht="36">
      <c r="A438" s="93"/>
      <c r="B438" s="179" t="s">
        <v>197</v>
      </c>
      <c r="C438" s="67" t="s">
        <v>44</v>
      </c>
      <c r="D438" s="85">
        <v>40.04</v>
      </c>
      <c r="E438" s="84">
        <v>1</v>
      </c>
      <c r="F438" s="66">
        <v>17697</v>
      </c>
      <c r="G438" s="66">
        <v>4.41</v>
      </c>
      <c r="H438" s="84">
        <f t="shared" si="350"/>
        <v>78043.77</v>
      </c>
      <c r="I438" s="84">
        <f t="shared" si="333"/>
        <v>182622.42180000001</v>
      </c>
      <c r="J438" s="66">
        <v>25</v>
      </c>
      <c r="K438" s="84">
        <f t="shared" si="351"/>
        <v>45655.605450000003</v>
      </c>
      <c r="L438" s="19">
        <f t="shared" si="326"/>
        <v>228278.02725000001</v>
      </c>
      <c r="M438" s="66"/>
      <c r="N438" s="66"/>
      <c r="O438" s="66"/>
      <c r="P438" s="86">
        <f t="shared" si="356"/>
        <v>0</v>
      </c>
      <c r="Q438" s="66">
        <v>150</v>
      </c>
      <c r="R438" s="84">
        <f t="shared" si="352"/>
        <v>26545.5</v>
      </c>
      <c r="S438" s="66"/>
      <c r="T438" s="84">
        <f t="shared" si="353"/>
        <v>0</v>
      </c>
      <c r="U438" s="19">
        <f t="shared" si="330"/>
        <v>22827.802725000001</v>
      </c>
      <c r="V438" s="19">
        <f t="shared" si="354"/>
        <v>277651.329975</v>
      </c>
      <c r="W438" s="87">
        <v>0.75</v>
      </c>
      <c r="X438" s="84">
        <f t="shared" si="355"/>
        <v>208238.49748125</v>
      </c>
    </row>
    <row r="439" spans="1:79" ht="36">
      <c r="A439" s="93"/>
      <c r="B439" s="179" t="s">
        <v>198</v>
      </c>
      <c r="C439" s="67" t="s">
        <v>44</v>
      </c>
      <c r="D439" s="85">
        <v>40.04</v>
      </c>
      <c r="E439" s="84">
        <v>1</v>
      </c>
      <c r="F439" s="66">
        <v>17697</v>
      </c>
      <c r="G439" s="66">
        <v>4.41</v>
      </c>
      <c r="H439" s="84">
        <f t="shared" si="350"/>
        <v>78043.77</v>
      </c>
      <c r="I439" s="84">
        <f t="shared" si="333"/>
        <v>182622.42180000001</v>
      </c>
      <c r="J439" s="66">
        <v>25</v>
      </c>
      <c r="K439" s="84">
        <f t="shared" si="351"/>
        <v>45655.605450000003</v>
      </c>
      <c r="L439" s="19">
        <f t="shared" si="326"/>
        <v>228278.02725000001</v>
      </c>
      <c r="M439" s="66"/>
      <c r="N439" s="66"/>
      <c r="O439" s="66">
        <v>190</v>
      </c>
      <c r="P439" s="86">
        <f t="shared" si="356"/>
        <v>33624.300000000003</v>
      </c>
      <c r="Q439" s="66">
        <v>150</v>
      </c>
      <c r="R439" s="84">
        <f t="shared" si="352"/>
        <v>26545.5</v>
      </c>
      <c r="S439" s="66"/>
      <c r="T439" s="84">
        <f t="shared" si="353"/>
        <v>0</v>
      </c>
      <c r="U439" s="19">
        <f t="shared" si="330"/>
        <v>22827.802725000001</v>
      </c>
      <c r="V439" s="19">
        <f t="shared" si="354"/>
        <v>311275.62997500005</v>
      </c>
      <c r="W439" s="87">
        <v>0.25</v>
      </c>
      <c r="X439" s="84">
        <f t="shared" si="355"/>
        <v>77818.907493750012</v>
      </c>
    </row>
    <row r="440" spans="1:79" ht="36">
      <c r="A440" s="93"/>
      <c r="B440" s="179" t="s">
        <v>365</v>
      </c>
      <c r="C440" s="67" t="s">
        <v>47</v>
      </c>
      <c r="D440" s="85">
        <v>11.07</v>
      </c>
      <c r="E440" s="84">
        <v>2</v>
      </c>
      <c r="F440" s="66">
        <v>17697</v>
      </c>
      <c r="G440" s="66">
        <v>4.04</v>
      </c>
      <c r="H440" s="84">
        <f t="shared" ref="H440" si="357">F440*G440</f>
        <v>71495.88</v>
      </c>
      <c r="I440" s="84">
        <f t="shared" si="333"/>
        <v>167300.35920000001</v>
      </c>
      <c r="J440" s="66">
        <v>25</v>
      </c>
      <c r="K440" s="84">
        <f t="shared" ref="K440" si="358">I440*25%</f>
        <v>41825.089800000002</v>
      </c>
      <c r="L440" s="19">
        <f t="shared" si="326"/>
        <v>209125.44900000002</v>
      </c>
      <c r="M440" s="66"/>
      <c r="N440" s="66"/>
      <c r="O440" s="66"/>
      <c r="P440" s="86">
        <f t="shared" ref="P440" si="359">O440*F440/100</f>
        <v>0</v>
      </c>
      <c r="Q440" s="66">
        <v>150</v>
      </c>
      <c r="R440" s="84">
        <f t="shared" ref="R440" si="360">Q440*F440/100</f>
        <v>26545.5</v>
      </c>
      <c r="S440" s="66"/>
      <c r="T440" s="84">
        <f t="shared" ref="T440" si="361">S440*F440/100</f>
        <v>0</v>
      </c>
      <c r="U440" s="19">
        <f t="shared" si="330"/>
        <v>20912.544900000001</v>
      </c>
      <c r="V440" s="19">
        <f t="shared" ref="V440" si="362">I440+K440+N440+P440+R440+T440+U440</f>
        <v>256583.49390000003</v>
      </c>
      <c r="W440" s="87">
        <v>0.75</v>
      </c>
      <c r="X440" s="84">
        <f t="shared" ref="X440" si="363">V440*W440</f>
        <v>192437.62042500003</v>
      </c>
    </row>
    <row r="441" spans="1:79" ht="36">
      <c r="A441" s="93"/>
      <c r="B441" s="179" t="s">
        <v>365</v>
      </c>
      <c r="C441" s="67" t="s">
        <v>41</v>
      </c>
      <c r="D441" s="85">
        <v>25.07</v>
      </c>
      <c r="E441" s="84" t="s">
        <v>237</v>
      </c>
      <c r="F441" s="66">
        <v>17697</v>
      </c>
      <c r="G441" s="66">
        <v>3.73</v>
      </c>
      <c r="H441" s="84">
        <f t="shared" ref="H441" si="364">F441*G441</f>
        <v>66009.81</v>
      </c>
      <c r="I441" s="84">
        <f t="shared" si="333"/>
        <v>154462.95539999998</v>
      </c>
      <c r="J441" s="66">
        <v>25</v>
      </c>
      <c r="K441" s="84">
        <f t="shared" ref="K441" si="365">I441*25%</f>
        <v>38615.738849999994</v>
      </c>
      <c r="L441" s="19">
        <f t="shared" si="326"/>
        <v>193078.69424999997</v>
      </c>
      <c r="M441" s="66"/>
      <c r="N441" s="66"/>
      <c r="O441" s="66"/>
      <c r="P441" s="86">
        <f t="shared" ref="P441" si="366">O441*F441/100</f>
        <v>0</v>
      </c>
      <c r="Q441" s="66">
        <v>150</v>
      </c>
      <c r="R441" s="84">
        <f t="shared" ref="R441" si="367">Q441*F441/100</f>
        <v>26545.5</v>
      </c>
      <c r="S441" s="66"/>
      <c r="T441" s="84">
        <f t="shared" ref="T441" si="368">S441*F441/100</f>
        <v>0</v>
      </c>
      <c r="U441" s="19">
        <f t="shared" si="330"/>
        <v>19307.869424999997</v>
      </c>
      <c r="V441" s="19">
        <f t="shared" ref="V441" si="369">I441+K441+N441+P441+R441+T441+U441</f>
        <v>238932.06367499998</v>
      </c>
      <c r="W441" s="87">
        <v>0.25</v>
      </c>
      <c r="X441" s="84">
        <f t="shared" ref="X441" si="370">V441*W441</f>
        <v>59733.015918749996</v>
      </c>
    </row>
    <row r="442" spans="1:79" s="95" customFormat="1" ht="36">
      <c r="A442" s="184"/>
      <c r="B442" s="179" t="s">
        <v>199</v>
      </c>
      <c r="C442" s="67" t="s">
        <v>44</v>
      </c>
      <c r="D442" s="85">
        <v>25.07</v>
      </c>
      <c r="E442" s="84">
        <v>1</v>
      </c>
      <c r="F442" s="66">
        <v>17697</v>
      </c>
      <c r="G442" s="66">
        <v>4.41</v>
      </c>
      <c r="H442" s="84">
        <f>F442*G442</f>
        <v>78043.77</v>
      </c>
      <c r="I442" s="84">
        <f t="shared" si="333"/>
        <v>182622.42180000001</v>
      </c>
      <c r="J442" s="66">
        <v>25</v>
      </c>
      <c r="K442" s="84">
        <f>I442*25%</f>
        <v>45655.605450000003</v>
      </c>
      <c r="L442" s="19">
        <f t="shared" si="326"/>
        <v>228278.02725000001</v>
      </c>
      <c r="M442" s="66"/>
      <c r="N442" s="66"/>
      <c r="O442" s="66"/>
      <c r="P442" s="86">
        <f>O442*F442/100</f>
        <v>0</v>
      </c>
      <c r="Q442" s="66">
        <v>150</v>
      </c>
      <c r="R442" s="84">
        <f>Q442*F442/100</f>
        <v>26545.5</v>
      </c>
      <c r="S442" s="66"/>
      <c r="T442" s="84">
        <f>S442*F442/100</f>
        <v>0</v>
      </c>
      <c r="U442" s="19">
        <f t="shared" si="330"/>
        <v>22827.802725000001</v>
      </c>
      <c r="V442" s="19">
        <f>I442+K442+N442+P442+R442+T442+U442</f>
        <v>277651.329975</v>
      </c>
      <c r="W442" s="87">
        <v>0.5</v>
      </c>
      <c r="X442" s="84">
        <f>V442*W442</f>
        <v>138825.6649875</v>
      </c>
      <c r="Y442" s="102"/>
      <c r="Z442" s="102"/>
      <c r="AA442" s="102"/>
      <c r="AB442" s="102"/>
      <c r="AC442" s="102"/>
      <c r="AD442" s="102"/>
      <c r="AE442" s="102"/>
      <c r="AF442" s="102"/>
      <c r="AG442" s="102"/>
      <c r="AH442" s="102"/>
      <c r="AI442" s="102"/>
      <c r="AJ442" s="102"/>
      <c r="AK442" s="102"/>
      <c r="AL442" s="102"/>
      <c r="AM442" s="102"/>
      <c r="AN442" s="102"/>
      <c r="AO442" s="102"/>
      <c r="AP442" s="102"/>
      <c r="AQ442" s="102"/>
      <c r="AR442" s="102"/>
      <c r="AS442" s="102"/>
      <c r="AT442" s="102"/>
      <c r="AU442" s="102"/>
      <c r="AV442" s="102"/>
      <c r="AW442" s="102"/>
      <c r="AX442" s="102"/>
      <c r="AY442" s="102"/>
      <c r="AZ442" s="102"/>
      <c r="BA442" s="102"/>
      <c r="BB442" s="102"/>
      <c r="BC442" s="102"/>
      <c r="BD442" s="102"/>
      <c r="BE442" s="102"/>
      <c r="BF442" s="102"/>
      <c r="BG442" s="102"/>
      <c r="BH442" s="102"/>
      <c r="BI442" s="102"/>
      <c r="BJ442" s="102"/>
      <c r="BK442" s="102"/>
      <c r="BL442" s="102"/>
      <c r="BM442" s="102"/>
      <c r="BN442" s="102"/>
      <c r="BO442" s="102"/>
      <c r="BP442" s="102"/>
      <c r="BQ442" s="102"/>
      <c r="BR442" s="102"/>
      <c r="BS442" s="102"/>
      <c r="BT442" s="102"/>
      <c r="BU442" s="102"/>
      <c r="BV442" s="102"/>
      <c r="BW442" s="102"/>
      <c r="BX442" s="102"/>
      <c r="BY442" s="102"/>
      <c r="BZ442" s="102"/>
      <c r="CA442" s="102"/>
    </row>
    <row r="443" spans="1:79" s="91" customFormat="1" ht="64.5" customHeight="1">
      <c r="A443" s="127"/>
      <c r="B443" s="113" t="s">
        <v>366</v>
      </c>
      <c r="C443" s="67" t="s">
        <v>47</v>
      </c>
      <c r="D443" s="85">
        <v>7.05</v>
      </c>
      <c r="E443" s="84">
        <v>2</v>
      </c>
      <c r="F443" s="66">
        <v>17697</v>
      </c>
      <c r="G443" s="66">
        <v>3.98</v>
      </c>
      <c r="H443" s="84">
        <f>F443*G443</f>
        <v>70434.06</v>
      </c>
      <c r="I443" s="84">
        <f t="shared" si="333"/>
        <v>164815.70039999997</v>
      </c>
      <c r="J443" s="66">
        <v>25</v>
      </c>
      <c r="K443" s="84">
        <f>I443*25%</f>
        <v>41203.925099999993</v>
      </c>
      <c r="L443" s="19">
        <f t="shared" si="326"/>
        <v>206019.62549999997</v>
      </c>
      <c r="M443" s="66"/>
      <c r="N443" s="66"/>
      <c r="O443" s="66"/>
      <c r="P443" s="86">
        <f>O443*F443/100</f>
        <v>0</v>
      </c>
      <c r="Q443" s="66"/>
      <c r="R443" s="84">
        <f>Q443*F443/100</f>
        <v>0</v>
      </c>
      <c r="S443" s="66"/>
      <c r="T443" s="84">
        <f>S443*F443/100</f>
        <v>0</v>
      </c>
      <c r="U443" s="19">
        <f t="shared" si="330"/>
        <v>20601.962549999997</v>
      </c>
      <c r="V443" s="19">
        <f>I443+K443+N443+P443+R443+T443+U443</f>
        <v>226621.58804999996</v>
      </c>
      <c r="W443" s="87">
        <v>0.5</v>
      </c>
      <c r="X443" s="84">
        <f>V443*W443</f>
        <v>113310.79402499998</v>
      </c>
      <c r="Y443" s="88"/>
      <c r="Z443" s="88"/>
      <c r="AA443" s="88"/>
      <c r="AB443" s="88"/>
      <c r="AC443" s="88"/>
      <c r="AD443" s="88"/>
      <c r="AE443" s="88"/>
      <c r="AF443" s="88"/>
      <c r="AG443" s="88"/>
      <c r="AH443" s="88"/>
      <c r="AI443" s="88"/>
      <c r="AJ443" s="88"/>
      <c r="AK443" s="88"/>
      <c r="AL443" s="88"/>
      <c r="AM443" s="88"/>
      <c r="AN443" s="88"/>
      <c r="AO443" s="88"/>
      <c r="AP443" s="88"/>
      <c r="AQ443" s="88"/>
      <c r="AR443" s="88"/>
      <c r="AS443" s="88"/>
      <c r="AT443" s="88"/>
      <c r="AU443" s="88"/>
      <c r="AV443" s="88"/>
      <c r="AW443" s="88"/>
      <c r="AX443" s="88"/>
      <c r="AY443" s="88"/>
      <c r="AZ443" s="88"/>
      <c r="BA443" s="88"/>
      <c r="BB443" s="88"/>
      <c r="BC443" s="88"/>
      <c r="BD443" s="88"/>
      <c r="BE443" s="88"/>
      <c r="BF443" s="88"/>
      <c r="BG443" s="88"/>
      <c r="BH443" s="88"/>
      <c r="BI443" s="88"/>
      <c r="BJ443" s="88"/>
      <c r="BK443" s="88"/>
      <c r="BL443" s="88"/>
      <c r="BM443" s="88"/>
      <c r="BN443" s="88"/>
      <c r="BO443" s="88"/>
      <c r="BP443" s="88"/>
      <c r="BQ443" s="88"/>
      <c r="BR443" s="88"/>
      <c r="BS443" s="88"/>
      <c r="BT443" s="88"/>
      <c r="BU443" s="88"/>
      <c r="BV443" s="88"/>
      <c r="BW443" s="88"/>
      <c r="BX443" s="88"/>
      <c r="BY443" s="88"/>
      <c r="BZ443" s="88"/>
      <c r="CA443" s="88"/>
    </row>
    <row r="444" spans="1:79" s="91" customFormat="1" ht="36.75" customHeight="1">
      <c r="A444" s="127"/>
      <c r="B444" s="113" t="s">
        <v>367</v>
      </c>
      <c r="C444" s="67" t="s">
        <v>47</v>
      </c>
      <c r="D444" s="85">
        <v>7.05</v>
      </c>
      <c r="E444" s="84">
        <v>2</v>
      </c>
      <c r="F444" s="66">
        <v>17697</v>
      </c>
      <c r="G444" s="66">
        <v>3.98</v>
      </c>
      <c r="H444" s="84">
        <f>F444*G444</f>
        <v>70434.06</v>
      </c>
      <c r="I444" s="84">
        <f t="shared" si="333"/>
        <v>164815.70039999997</v>
      </c>
      <c r="J444" s="66">
        <v>25</v>
      </c>
      <c r="K444" s="84">
        <f>I444*25%</f>
        <v>41203.925099999993</v>
      </c>
      <c r="L444" s="19">
        <f t="shared" si="326"/>
        <v>206019.62549999997</v>
      </c>
      <c r="M444" s="66"/>
      <c r="N444" s="66"/>
      <c r="O444" s="66"/>
      <c r="P444" s="86">
        <f>O444*F444/100</f>
        <v>0</v>
      </c>
      <c r="Q444" s="66">
        <v>150</v>
      </c>
      <c r="R444" s="84">
        <f>Q444*F444/100</f>
        <v>26545.5</v>
      </c>
      <c r="S444" s="66"/>
      <c r="T444" s="84">
        <f>S444*F444/100</f>
        <v>0</v>
      </c>
      <c r="U444" s="19">
        <f t="shared" si="330"/>
        <v>20601.962549999997</v>
      </c>
      <c r="V444" s="19">
        <f>I444+K444+N444+P444+R444+T444+U444</f>
        <v>253167.08804999996</v>
      </c>
      <c r="W444" s="87">
        <v>0.5</v>
      </c>
      <c r="X444" s="84">
        <f>V444*W444</f>
        <v>126583.54402499998</v>
      </c>
      <c r="Y444" s="88"/>
      <c r="Z444" s="88"/>
      <c r="AA444" s="88"/>
      <c r="AB444" s="88"/>
      <c r="AC444" s="88"/>
      <c r="AD444" s="88"/>
      <c r="AE444" s="88"/>
      <c r="AF444" s="88"/>
      <c r="AG444" s="88"/>
      <c r="AH444" s="88"/>
      <c r="AI444" s="88"/>
      <c r="AJ444" s="88"/>
      <c r="AK444" s="88"/>
      <c r="AL444" s="88"/>
      <c r="AM444" s="88"/>
      <c r="AN444" s="88"/>
      <c r="AO444" s="88"/>
      <c r="AP444" s="88"/>
      <c r="AQ444" s="88"/>
      <c r="AR444" s="88"/>
      <c r="AS444" s="88"/>
      <c r="AT444" s="88"/>
      <c r="AU444" s="88"/>
      <c r="AV444" s="88"/>
      <c r="AW444" s="88"/>
      <c r="AX444" s="88"/>
      <c r="AY444" s="88"/>
      <c r="AZ444" s="88"/>
      <c r="BA444" s="88"/>
      <c r="BB444" s="88"/>
      <c r="BC444" s="88"/>
      <c r="BD444" s="88"/>
      <c r="BE444" s="88"/>
      <c r="BF444" s="88"/>
      <c r="BG444" s="88"/>
      <c r="BH444" s="88"/>
      <c r="BI444" s="88"/>
      <c r="BJ444" s="88"/>
      <c r="BK444" s="88"/>
      <c r="BL444" s="88"/>
      <c r="BM444" s="88"/>
      <c r="BN444" s="88"/>
      <c r="BO444" s="88"/>
      <c r="BP444" s="88"/>
      <c r="BQ444" s="88"/>
      <c r="BR444" s="88"/>
      <c r="BS444" s="88"/>
      <c r="BT444" s="88"/>
      <c r="BU444" s="88"/>
      <c r="BV444" s="88"/>
      <c r="BW444" s="88"/>
      <c r="BX444" s="88"/>
      <c r="BY444" s="88"/>
      <c r="BZ444" s="88"/>
      <c r="CA444" s="88"/>
    </row>
    <row r="445" spans="1:79" ht="30.75">
      <c r="A445" s="93"/>
      <c r="B445" s="113" t="s">
        <v>367</v>
      </c>
      <c r="C445" s="67" t="s">
        <v>41</v>
      </c>
      <c r="D445" s="85">
        <v>10.130000000000001</v>
      </c>
      <c r="E445" s="83" t="s">
        <v>237</v>
      </c>
      <c r="F445" s="66">
        <v>17697</v>
      </c>
      <c r="G445" s="66">
        <v>3.57</v>
      </c>
      <c r="H445" s="84">
        <f t="shared" ref="H445" si="371">F445*G445</f>
        <v>63178.289999999994</v>
      </c>
      <c r="I445" s="84">
        <f t="shared" si="333"/>
        <v>147837.19859999997</v>
      </c>
      <c r="J445" s="66">
        <v>25</v>
      </c>
      <c r="K445" s="84">
        <f t="shared" ref="K445" si="372">I445*25%</f>
        <v>36959.299649999994</v>
      </c>
      <c r="L445" s="19">
        <f t="shared" si="326"/>
        <v>184796.49824999998</v>
      </c>
      <c r="M445" s="66"/>
      <c r="N445" s="66"/>
      <c r="O445" s="66"/>
      <c r="P445" s="86">
        <f t="shared" ref="P445" si="373">O445*F445/100</f>
        <v>0</v>
      </c>
      <c r="Q445" s="66">
        <v>150</v>
      </c>
      <c r="R445" s="84">
        <f t="shared" ref="R445" si="374">Q445*F445/100</f>
        <v>26545.5</v>
      </c>
      <c r="S445" s="66"/>
      <c r="T445" s="84">
        <f t="shared" ref="T445" si="375">S445*F445/100</f>
        <v>0</v>
      </c>
      <c r="U445" s="19">
        <f t="shared" si="330"/>
        <v>18479.649824999997</v>
      </c>
      <c r="V445" s="19">
        <f t="shared" ref="V445" si="376">I445+K445+N445+P445+R445+T445+U445</f>
        <v>229821.64807499998</v>
      </c>
      <c r="W445" s="87">
        <v>0.5</v>
      </c>
      <c r="X445" s="84">
        <f t="shared" ref="X445" si="377">V445*W445</f>
        <v>114910.82403749999</v>
      </c>
    </row>
    <row r="446" spans="1:79" ht="30.75">
      <c r="A446" s="93"/>
      <c r="B446" s="113" t="s">
        <v>368</v>
      </c>
      <c r="C446" s="67" t="s">
        <v>44</v>
      </c>
      <c r="D446" s="85">
        <v>42.09</v>
      </c>
      <c r="E446" s="84">
        <v>1</v>
      </c>
      <c r="F446" s="66">
        <v>17697</v>
      </c>
      <c r="G446" s="66">
        <v>4.41</v>
      </c>
      <c r="H446" s="84">
        <f t="shared" ref="H446:H453" si="378">F446*G446</f>
        <v>78043.77</v>
      </c>
      <c r="I446" s="84">
        <f t="shared" si="333"/>
        <v>182622.42180000001</v>
      </c>
      <c r="J446" s="66">
        <v>25</v>
      </c>
      <c r="K446" s="84">
        <f t="shared" ref="K446:K452" si="379">I446*25%</f>
        <v>45655.605450000003</v>
      </c>
      <c r="L446" s="19">
        <f t="shared" si="326"/>
        <v>228278.02725000001</v>
      </c>
      <c r="M446" s="66"/>
      <c r="N446" s="66"/>
      <c r="O446" s="66"/>
      <c r="P446" s="86">
        <f t="shared" ref="P446:P474" si="380">O446*F446/100</f>
        <v>0</v>
      </c>
      <c r="Q446" s="66">
        <v>150</v>
      </c>
      <c r="R446" s="84">
        <f t="shared" ref="R446:R452" si="381">Q446*F446/100</f>
        <v>26545.5</v>
      </c>
      <c r="S446" s="66"/>
      <c r="T446" s="84">
        <f t="shared" ref="T446:T453" si="382">S446*F446/100</f>
        <v>0</v>
      </c>
      <c r="U446" s="19">
        <f t="shared" si="330"/>
        <v>22827.802725000001</v>
      </c>
      <c r="V446" s="19">
        <f t="shared" ref="V446:V452" si="383">I446+K446+N446+P446+R446+T446+U446</f>
        <v>277651.329975</v>
      </c>
      <c r="W446" s="87">
        <v>0.5</v>
      </c>
      <c r="X446" s="84">
        <f t="shared" ref="X446:X452" si="384">V446*W446</f>
        <v>138825.6649875</v>
      </c>
    </row>
    <row r="447" spans="1:79" ht="30.75">
      <c r="A447" s="93"/>
      <c r="B447" s="113" t="s">
        <v>368</v>
      </c>
      <c r="C447" s="67" t="s">
        <v>41</v>
      </c>
      <c r="D447" s="85">
        <v>10.130000000000001</v>
      </c>
      <c r="E447" s="83" t="s">
        <v>237</v>
      </c>
      <c r="F447" s="66">
        <v>17697</v>
      </c>
      <c r="G447" s="66">
        <v>3.57</v>
      </c>
      <c r="H447" s="84">
        <f t="shared" si="378"/>
        <v>63178.289999999994</v>
      </c>
      <c r="I447" s="84">
        <f t="shared" si="333"/>
        <v>147837.19859999997</v>
      </c>
      <c r="J447" s="66">
        <v>25</v>
      </c>
      <c r="K447" s="84">
        <f t="shared" si="379"/>
        <v>36959.299649999994</v>
      </c>
      <c r="L447" s="19">
        <f t="shared" si="326"/>
        <v>184796.49824999998</v>
      </c>
      <c r="M447" s="66"/>
      <c r="N447" s="66"/>
      <c r="O447" s="66"/>
      <c r="P447" s="86">
        <f t="shared" si="380"/>
        <v>0</v>
      </c>
      <c r="Q447" s="66">
        <v>150</v>
      </c>
      <c r="R447" s="84">
        <f t="shared" si="381"/>
        <v>26545.5</v>
      </c>
      <c r="S447" s="66"/>
      <c r="T447" s="84">
        <f t="shared" si="382"/>
        <v>0</v>
      </c>
      <c r="U447" s="19">
        <f t="shared" si="330"/>
        <v>18479.649824999997</v>
      </c>
      <c r="V447" s="19">
        <f t="shared" si="383"/>
        <v>229821.64807499998</v>
      </c>
      <c r="W447" s="87">
        <v>0.5</v>
      </c>
      <c r="X447" s="84">
        <f t="shared" si="384"/>
        <v>114910.82403749999</v>
      </c>
    </row>
    <row r="448" spans="1:79" ht="30.75">
      <c r="A448" s="93"/>
      <c r="B448" s="113" t="s">
        <v>369</v>
      </c>
      <c r="C448" s="67" t="s">
        <v>47</v>
      </c>
      <c r="D448" s="85">
        <v>6.11</v>
      </c>
      <c r="E448" s="83">
        <v>2</v>
      </c>
      <c r="F448" s="66">
        <v>17697</v>
      </c>
      <c r="G448" s="66">
        <v>3.92</v>
      </c>
      <c r="H448" s="84">
        <f t="shared" si="378"/>
        <v>69372.240000000005</v>
      </c>
      <c r="I448" s="84">
        <f t="shared" si="333"/>
        <v>162331.0416</v>
      </c>
      <c r="J448" s="66">
        <v>25</v>
      </c>
      <c r="K448" s="84">
        <f t="shared" si="379"/>
        <v>40582.760399999999</v>
      </c>
      <c r="L448" s="19">
        <f t="shared" si="326"/>
        <v>202913.802</v>
      </c>
      <c r="M448" s="66"/>
      <c r="N448" s="66"/>
      <c r="O448" s="66"/>
      <c r="P448" s="86">
        <f t="shared" si="380"/>
        <v>0</v>
      </c>
      <c r="Q448" s="66">
        <v>150</v>
      </c>
      <c r="R448" s="84">
        <f t="shared" si="381"/>
        <v>26545.5</v>
      </c>
      <c r="S448" s="66"/>
      <c r="T448" s="84">
        <f t="shared" si="382"/>
        <v>0</v>
      </c>
      <c r="U448" s="19">
        <f t="shared" si="330"/>
        <v>20291.3802</v>
      </c>
      <c r="V448" s="19">
        <f t="shared" si="383"/>
        <v>249750.68219999998</v>
      </c>
      <c r="W448" s="87">
        <v>0.5</v>
      </c>
      <c r="X448" s="84">
        <f t="shared" si="384"/>
        <v>124875.34109999999</v>
      </c>
    </row>
    <row r="449" spans="1:79" s="91" customFormat="1" ht="30.75">
      <c r="A449" s="127"/>
      <c r="B449" s="113" t="s">
        <v>370</v>
      </c>
      <c r="C449" s="67" t="s">
        <v>41</v>
      </c>
      <c r="D449" s="85">
        <v>25.07</v>
      </c>
      <c r="E449" s="84" t="s">
        <v>237</v>
      </c>
      <c r="F449" s="66">
        <v>17697</v>
      </c>
      <c r="G449" s="66">
        <v>3.73</v>
      </c>
      <c r="H449" s="84">
        <f t="shared" si="378"/>
        <v>66009.81</v>
      </c>
      <c r="I449" s="84">
        <f t="shared" si="333"/>
        <v>154462.95539999998</v>
      </c>
      <c r="J449" s="66">
        <v>25</v>
      </c>
      <c r="K449" s="84">
        <f t="shared" si="379"/>
        <v>38615.738849999994</v>
      </c>
      <c r="L449" s="19">
        <f t="shared" si="326"/>
        <v>193078.69424999997</v>
      </c>
      <c r="M449" s="66"/>
      <c r="N449" s="66"/>
      <c r="O449" s="66"/>
      <c r="P449" s="86">
        <f t="shared" si="380"/>
        <v>0</v>
      </c>
      <c r="Q449" s="66">
        <v>150</v>
      </c>
      <c r="R449" s="84">
        <f t="shared" si="381"/>
        <v>26545.5</v>
      </c>
      <c r="S449" s="66"/>
      <c r="T449" s="84">
        <f t="shared" si="382"/>
        <v>0</v>
      </c>
      <c r="U449" s="19">
        <f t="shared" si="330"/>
        <v>19307.869424999997</v>
      </c>
      <c r="V449" s="19">
        <f t="shared" si="383"/>
        <v>238932.06367499998</v>
      </c>
      <c r="W449" s="87">
        <v>0.25</v>
      </c>
      <c r="X449" s="84">
        <f t="shared" si="384"/>
        <v>59733.015918749996</v>
      </c>
      <c r="Y449" s="88"/>
      <c r="Z449" s="88"/>
      <c r="AA449" s="88"/>
      <c r="AB449" s="88"/>
      <c r="AC449" s="88"/>
      <c r="AD449" s="88"/>
      <c r="AE449" s="88"/>
      <c r="AF449" s="88"/>
      <c r="AG449" s="88"/>
      <c r="AH449" s="88"/>
      <c r="AI449" s="88"/>
      <c r="AJ449" s="88"/>
      <c r="AK449" s="88"/>
      <c r="AL449" s="88"/>
      <c r="AM449" s="88"/>
      <c r="AN449" s="88"/>
      <c r="AO449" s="88"/>
      <c r="AP449" s="88"/>
      <c r="AQ449" s="88"/>
      <c r="AR449" s="88"/>
      <c r="AS449" s="88"/>
      <c r="AT449" s="88"/>
      <c r="AU449" s="88"/>
      <c r="AV449" s="88"/>
      <c r="AW449" s="88"/>
      <c r="AX449" s="88"/>
      <c r="AY449" s="88"/>
      <c r="AZ449" s="88"/>
      <c r="BA449" s="88"/>
      <c r="BB449" s="88"/>
      <c r="BC449" s="88"/>
      <c r="BD449" s="88"/>
      <c r="BE449" s="88"/>
      <c r="BF449" s="88"/>
      <c r="BG449" s="88"/>
      <c r="BH449" s="88"/>
      <c r="BI449" s="88"/>
      <c r="BJ449" s="88"/>
      <c r="BK449" s="88"/>
      <c r="BL449" s="88"/>
      <c r="BM449" s="88"/>
      <c r="BN449" s="88"/>
      <c r="BO449" s="88"/>
      <c r="BP449" s="88"/>
      <c r="BQ449" s="88"/>
      <c r="BR449" s="88"/>
      <c r="BS449" s="88"/>
      <c r="BT449" s="88"/>
      <c r="BU449" s="88"/>
      <c r="BV449" s="88"/>
      <c r="BW449" s="88"/>
      <c r="BX449" s="88"/>
      <c r="BY449" s="88"/>
      <c r="BZ449" s="88"/>
      <c r="CA449" s="88"/>
    </row>
    <row r="450" spans="1:79" ht="30.75">
      <c r="A450" s="93"/>
      <c r="B450" s="113" t="s">
        <v>371</v>
      </c>
      <c r="C450" s="67" t="s">
        <v>43</v>
      </c>
      <c r="D450" s="85">
        <v>46</v>
      </c>
      <c r="E450" s="83" t="s">
        <v>22</v>
      </c>
      <c r="F450" s="66">
        <v>17697</v>
      </c>
      <c r="G450" s="66">
        <v>4.53</v>
      </c>
      <c r="H450" s="84">
        <f t="shared" si="378"/>
        <v>80167.41</v>
      </c>
      <c r="I450" s="84">
        <f t="shared" si="333"/>
        <v>187591.73939999999</v>
      </c>
      <c r="J450" s="66">
        <v>25</v>
      </c>
      <c r="K450" s="84">
        <f t="shared" si="379"/>
        <v>46897.934849999998</v>
      </c>
      <c r="L450" s="19">
        <f t="shared" si="326"/>
        <v>234489.67424999998</v>
      </c>
      <c r="M450" s="66"/>
      <c r="N450" s="66"/>
      <c r="O450" s="66"/>
      <c r="P450" s="86">
        <f t="shared" si="380"/>
        <v>0</v>
      </c>
      <c r="Q450" s="66">
        <v>150</v>
      </c>
      <c r="R450" s="84">
        <f t="shared" si="381"/>
        <v>26545.5</v>
      </c>
      <c r="S450" s="66"/>
      <c r="T450" s="84">
        <f t="shared" si="382"/>
        <v>0</v>
      </c>
      <c r="U450" s="19">
        <f t="shared" si="330"/>
        <v>23448.967424999995</v>
      </c>
      <c r="V450" s="19">
        <f t="shared" si="383"/>
        <v>284484.14167499996</v>
      </c>
      <c r="W450" s="87">
        <v>0.75</v>
      </c>
      <c r="X450" s="84">
        <f t="shared" si="384"/>
        <v>213363.10625624997</v>
      </c>
    </row>
    <row r="451" spans="1:79" ht="39" customHeight="1">
      <c r="A451" s="93"/>
      <c r="B451" s="113" t="s">
        <v>372</v>
      </c>
      <c r="C451" s="67" t="s">
        <v>43</v>
      </c>
      <c r="D451" s="85">
        <v>46</v>
      </c>
      <c r="E451" s="83" t="s">
        <v>22</v>
      </c>
      <c r="F451" s="66">
        <v>17697</v>
      </c>
      <c r="G451" s="66">
        <v>4.53</v>
      </c>
      <c r="H451" s="84">
        <f t="shared" si="378"/>
        <v>80167.41</v>
      </c>
      <c r="I451" s="84">
        <f t="shared" si="333"/>
        <v>187591.73939999999</v>
      </c>
      <c r="J451" s="66">
        <v>25</v>
      </c>
      <c r="K451" s="84">
        <f t="shared" si="379"/>
        <v>46897.934849999998</v>
      </c>
      <c r="L451" s="19">
        <f t="shared" si="326"/>
        <v>234489.67424999998</v>
      </c>
      <c r="M451" s="66"/>
      <c r="N451" s="66"/>
      <c r="O451" s="66">
        <v>190</v>
      </c>
      <c r="P451" s="86">
        <f t="shared" si="380"/>
        <v>33624.300000000003</v>
      </c>
      <c r="Q451" s="66">
        <v>150</v>
      </c>
      <c r="R451" s="84">
        <f t="shared" si="381"/>
        <v>26545.5</v>
      </c>
      <c r="S451" s="66"/>
      <c r="T451" s="84">
        <f t="shared" si="382"/>
        <v>0</v>
      </c>
      <c r="U451" s="19">
        <f t="shared" si="330"/>
        <v>23448.967424999995</v>
      </c>
      <c r="V451" s="19">
        <f t="shared" si="383"/>
        <v>318108.44167499995</v>
      </c>
      <c r="W451" s="87">
        <v>0.25</v>
      </c>
      <c r="X451" s="84">
        <f t="shared" si="384"/>
        <v>79527.110418749988</v>
      </c>
    </row>
    <row r="452" spans="1:79" ht="34.5" customHeight="1">
      <c r="A452" s="93"/>
      <c r="B452" s="113" t="s">
        <v>373</v>
      </c>
      <c r="C452" s="67" t="s">
        <v>41</v>
      </c>
      <c r="D452" s="66">
        <v>10.130000000000001</v>
      </c>
      <c r="E452" s="83" t="s">
        <v>237</v>
      </c>
      <c r="F452" s="66">
        <v>17697</v>
      </c>
      <c r="G452" s="66">
        <v>3.57</v>
      </c>
      <c r="H452" s="84">
        <f t="shared" si="378"/>
        <v>63178.289999999994</v>
      </c>
      <c r="I452" s="84">
        <f t="shared" si="333"/>
        <v>147837.19859999997</v>
      </c>
      <c r="J452" s="66">
        <v>25</v>
      </c>
      <c r="K452" s="84">
        <f t="shared" si="379"/>
        <v>36959.299649999994</v>
      </c>
      <c r="L452" s="19">
        <f t="shared" si="326"/>
        <v>184796.49824999998</v>
      </c>
      <c r="M452" s="66"/>
      <c r="N452" s="66"/>
      <c r="O452" s="66"/>
      <c r="P452" s="86">
        <f t="shared" si="380"/>
        <v>0</v>
      </c>
      <c r="Q452" s="66">
        <v>150</v>
      </c>
      <c r="R452" s="84">
        <f t="shared" si="381"/>
        <v>26545.5</v>
      </c>
      <c r="S452" s="66"/>
      <c r="T452" s="84">
        <f t="shared" si="382"/>
        <v>0</v>
      </c>
      <c r="U452" s="19">
        <f t="shared" si="330"/>
        <v>18479.649824999997</v>
      </c>
      <c r="V452" s="19">
        <f t="shared" si="383"/>
        <v>229821.64807499998</v>
      </c>
      <c r="W452" s="87">
        <v>0.25</v>
      </c>
      <c r="X452" s="84">
        <f t="shared" si="384"/>
        <v>57455.412018749994</v>
      </c>
    </row>
    <row r="453" spans="1:79" ht="33" customHeight="1">
      <c r="A453" s="93"/>
      <c r="B453" s="66" t="s">
        <v>200</v>
      </c>
      <c r="C453" s="67" t="s">
        <v>41</v>
      </c>
      <c r="D453" s="66">
        <v>10.130000000000001</v>
      </c>
      <c r="E453" s="83" t="s">
        <v>237</v>
      </c>
      <c r="F453" s="66">
        <v>17697</v>
      </c>
      <c r="G453" s="66">
        <v>3.57</v>
      </c>
      <c r="H453" s="84">
        <f t="shared" si="378"/>
        <v>63178.289999999994</v>
      </c>
      <c r="I453" s="84">
        <f t="shared" si="333"/>
        <v>147837.19859999997</v>
      </c>
      <c r="J453" s="66">
        <v>25</v>
      </c>
      <c r="K453" s="84">
        <f t="shared" ref="K453:K454" si="385">I453*25%</f>
        <v>36959.299649999994</v>
      </c>
      <c r="L453" s="19">
        <f t="shared" si="326"/>
        <v>184796.49824999998</v>
      </c>
      <c r="M453" s="66"/>
      <c r="N453" s="66"/>
      <c r="O453" s="66"/>
      <c r="P453" s="86">
        <f t="shared" si="380"/>
        <v>0</v>
      </c>
      <c r="Q453" s="66">
        <v>150</v>
      </c>
      <c r="R453" s="84">
        <f t="shared" ref="R453:R454" si="386">Q453*F453/100</f>
        <v>26545.5</v>
      </c>
      <c r="S453" s="66"/>
      <c r="T453" s="84">
        <f t="shared" si="382"/>
        <v>0</v>
      </c>
      <c r="U453" s="19">
        <f t="shared" si="330"/>
        <v>18479.649824999997</v>
      </c>
      <c r="V453" s="19">
        <f t="shared" ref="V453:V454" si="387">I453+K453+N453+P453+R453+T453+U453</f>
        <v>229821.64807499998</v>
      </c>
      <c r="W453" s="87">
        <v>0.75</v>
      </c>
      <c r="X453" s="84">
        <f t="shared" ref="X453:X454" si="388">V453*W453</f>
        <v>172366.23605625</v>
      </c>
    </row>
    <row r="454" spans="1:79" ht="68.25" customHeight="1">
      <c r="A454" s="93"/>
      <c r="B454" s="113" t="s">
        <v>374</v>
      </c>
      <c r="C454" s="67" t="s">
        <v>41</v>
      </c>
      <c r="D454" s="85">
        <v>10.130000000000001</v>
      </c>
      <c r="E454" s="83" t="s">
        <v>237</v>
      </c>
      <c r="F454" s="66">
        <v>17697</v>
      </c>
      <c r="G454" s="66">
        <v>3.57</v>
      </c>
      <c r="H454" s="84">
        <f t="shared" ref="H454" si="389">F454*G454</f>
        <v>63178.289999999994</v>
      </c>
      <c r="I454" s="84">
        <f t="shared" si="333"/>
        <v>147837.19859999997</v>
      </c>
      <c r="J454" s="66">
        <v>25</v>
      </c>
      <c r="K454" s="84">
        <f t="shared" si="385"/>
        <v>36959.299649999994</v>
      </c>
      <c r="L454" s="19">
        <f t="shared" si="326"/>
        <v>184796.49824999998</v>
      </c>
      <c r="M454" s="66"/>
      <c r="N454" s="66"/>
      <c r="O454" s="66"/>
      <c r="P454" s="86">
        <f t="shared" si="380"/>
        <v>0</v>
      </c>
      <c r="Q454" s="66"/>
      <c r="R454" s="84">
        <f t="shared" si="386"/>
        <v>0</v>
      </c>
      <c r="S454" s="66"/>
      <c r="T454" s="84">
        <f t="shared" ref="T454" si="390">S454*F454/100</f>
        <v>0</v>
      </c>
      <c r="U454" s="19">
        <f t="shared" si="330"/>
        <v>18479.649824999997</v>
      </c>
      <c r="V454" s="19">
        <f t="shared" si="387"/>
        <v>203276.14807499998</v>
      </c>
      <c r="W454" s="87">
        <v>1</v>
      </c>
      <c r="X454" s="84">
        <f t="shared" si="388"/>
        <v>203276.14807499998</v>
      </c>
    </row>
    <row r="455" spans="1:79" ht="38.25" customHeight="1">
      <c r="A455" s="93"/>
      <c r="B455" s="179" t="s">
        <v>375</v>
      </c>
      <c r="C455" s="67" t="s">
        <v>41</v>
      </c>
      <c r="D455" s="66">
        <v>10.130000000000001</v>
      </c>
      <c r="E455" s="83" t="s">
        <v>237</v>
      </c>
      <c r="F455" s="66">
        <v>17697</v>
      </c>
      <c r="G455" s="66">
        <v>3.57</v>
      </c>
      <c r="H455" s="84">
        <f t="shared" ref="H455:H485" si="391">F455*G455</f>
        <v>63178.289999999994</v>
      </c>
      <c r="I455" s="84">
        <f t="shared" si="333"/>
        <v>147837.19859999997</v>
      </c>
      <c r="J455" s="66">
        <v>25</v>
      </c>
      <c r="K455" s="84">
        <f t="shared" ref="K455:K485" si="392">I455*25%</f>
        <v>36959.299649999994</v>
      </c>
      <c r="L455" s="19">
        <f t="shared" si="326"/>
        <v>184796.49824999998</v>
      </c>
      <c r="M455" s="66"/>
      <c r="N455" s="66"/>
      <c r="O455" s="66"/>
      <c r="P455" s="86">
        <f t="shared" si="380"/>
        <v>0</v>
      </c>
      <c r="Q455" s="66">
        <v>150</v>
      </c>
      <c r="R455" s="84">
        <f t="shared" ref="R455:R485" si="393">Q455*F455/100</f>
        <v>26545.5</v>
      </c>
      <c r="S455" s="66"/>
      <c r="T455" s="84">
        <f t="shared" ref="T455:T485" si="394">S455*F455/100</f>
        <v>0</v>
      </c>
      <c r="U455" s="19">
        <f t="shared" si="330"/>
        <v>18479.649824999997</v>
      </c>
      <c r="V455" s="19">
        <f t="shared" ref="V455:V485" si="395">I455+K455+N455+P455+R455+T455+U455</f>
        <v>229821.64807499998</v>
      </c>
      <c r="W455" s="87">
        <v>1</v>
      </c>
      <c r="X455" s="84">
        <f t="shared" ref="X455:X485" si="396">V455*W455</f>
        <v>229821.64807499998</v>
      </c>
    </row>
    <row r="456" spans="1:79" ht="33" customHeight="1">
      <c r="A456" s="93"/>
      <c r="B456" s="66" t="s">
        <v>201</v>
      </c>
      <c r="C456" s="67" t="s">
        <v>41</v>
      </c>
      <c r="D456" s="66">
        <v>44.08</v>
      </c>
      <c r="E456" s="84" t="s">
        <v>237</v>
      </c>
      <c r="F456" s="66">
        <v>17697</v>
      </c>
      <c r="G456" s="66">
        <v>3.73</v>
      </c>
      <c r="H456" s="84">
        <f t="shared" si="391"/>
        <v>66009.81</v>
      </c>
      <c r="I456" s="84">
        <f t="shared" si="333"/>
        <v>154462.95539999998</v>
      </c>
      <c r="J456" s="66">
        <v>25</v>
      </c>
      <c r="K456" s="84">
        <f t="shared" si="392"/>
        <v>38615.738849999994</v>
      </c>
      <c r="L456" s="19">
        <f t="shared" si="326"/>
        <v>193078.69424999997</v>
      </c>
      <c r="M456" s="66"/>
      <c r="N456" s="66"/>
      <c r="O456" s="66"/>
      <c r="P456" s="86">
        <f t="shared" si="380"/>
        <v>0</v>
      </c>
      <c r="Q456" s="66">
        <v>150</v>
      </c>
      <c r="R456" s="84">
        <f t="shared" si="393"/>
        <v>26545.5</v>
      </c>
      <c r="S456" s="66"/>
      <c r="T456" s="84">
        <f t="shared" si="394"/>
        <v>0</v>
      </c>
      <c r="U456" s="19">
        <f t="shared" si="330"/>
        <v>19307.869424999997</v>
      </c>
      <c r="V456" s="19">
        <f t="shared" si="395"/>
        <v>238932.06367499998</v>
      </c>
      <c r="W456" s="87">
        <v>0.75</v>
      </c>
      <c r="X456" s="84">
        <f t="shared" si="396"/>
        <v>179199.04775624999</v>
      </c>
    </row>
    <row r="457" spans="1:79" ht="27" customHeight="1">
      <c r="A457" s="93"/>
      <c r="B457" s="66" t="s">
        <v>97</v>
      </c>
      <c r="C457" s="67" t="s">
        <v>41</v>
      </c>
      <c r="D457" s="66">
        <v>44.08</v>
      </c>
      <c r="E457" s="84" t="s">
        <v>237</v>
      </c>
      <c r="F457" s="66">
        <v>17697</v>
      </c>
      <c r="G457" s="66">
        <v>3.73</v>
      </c>
      <c r="H457" s="84">
        <f t="shared" si="391"/>
        <v>66009.81</v>
      </c>
      <c r="I457" s="84">
        <f t="shared" si="333"/>
        <v>154462.95539999998</v>
      </c>
      <c r="J457" s="66">
        <v>25</v>
      </c>
      <c r="K457" s="84">
        <f t="shared" si="392"/>
        <v>38615.738849999994</v>
      </c>
      <c r="L457" s="19">
        <f t="shared" si="326"/>
        <v>193078.69424999997</v>
      </c>
      <c r="M457" s="66"/>
      <c r="N457" s="66"/>
      <c r="O457" s="66">
        <v>190</v>
      </c>
      <c r="P457" s="86">
        <f t="shared" si="380"/>
        <v>33624.300000000003</v>
      </c>
      <c r="Q457" s="66">
        <v>150</v>
      </c>
      <c r="R457" s="84">
        <f t="shared" si="393"/>
        <v>26545.5</v>
      </c>
      <c r="S457" s="66"/>
      <c r="T457" s="84">
        <f t="shared" si="394"/>
        <v>0</v>
      </c>
      <c r="U457" s="19">
        <f t="shared" si="330"/>
        <v>19307.869424999997</v>
      </c>
      <c r="V457" s="19">
        <f t="shared" si="395"/>
        <v>272556.36367499997</v>
      </c>
      <c r="W457" s="87">
        <v>0.25</v>
      </c>
      <c r="X457" s="84">
        <f t="shared" si="396"/>
        <v>68139.090918749993</v>
      </c>
    </row>
    <row r="458" spans="1:79" ht="30.75">
      <c r="A458" s="93"/>
      <c r="B458" s="113" t="s">
        <v>376</v>
      </c>
      <c r="C458" s="67" t="s">
        <v>41</v>
      </c>
      <c r="D458" s="66">
        <v>39.06</v>
      </c>
      <c r="E458" s="84" t="s">
        <v>237</v>
      </c>
      <c r="F458" s="66">
        <v>17697</v>
      </c>
      <c r="G458" s="66">
        <v>3.73</v>
      </c>
      <c r="H458" s="84">
        <f t="shared" si="391"/>
        <v>66009.81</v>
      </c>
      <c r="I458" s="84">
        <f t="shared" si="333"/>
        <v>154462.95539999998</v>
      </c>
      <c r="J458" s="66">
        <v>25</v>
      </c>
      <c r="K458" s="84">
        <f t="shared" si="392"/>
        <v>38615.738849999994</v>
      </c>
      <c r="L458" s="19">
        <f t="shared" si="326"/>
        <v>193078.69424999997</v>
      </c>
      <c r="M458" s="66"/>
      <c r="N458" s="66"/>
      <c r="O458" s="66"/>
      <c r="P458" s="86">
        <f t="shared" si="380"/>
        <v>0</v>
      </c>
      <c r="Q458" s="66">
        <v>150</v>
      </c>
      <c r="R458" s="84">
        <f t="shared" si="393"/>
        <v>26545.5</v>
      </c>
      <c r="S458" s="66"/>
      <c r="T458" s="84">
        <f t="shared" si="394"/>
        <v>0</v>
      </c>
      <c r="U458" s="19">
        <f t="shared" si="330"/>
        <v>19307.869424999997</v>
      </c>
      <c r="V458" s="19">
        <f t="shared" si="395"/>
        <v>238932.06367499998</v>
      </c>
      <c r="W458" s="87">
        <v>0.5</v>
      </c>
      <c r="X458" s="84">
        <f t="shared" si="396"/>
        <v>119466.03183749999</v>
      </c>
    </row>
    <row r="459" spans="1:79" ht="30.75">
      <c r="A459" s="93"/>
      <c r="B459" s="113" t="s">
        <v>376</v>
      </c>
      <c r="C459" s="67" t="s">
        <v>41</v>
      </c>
      <c r="D459" s="85">
        <v>29.07</v>
      </c>
      <c r="E459" s="84" t="s">
        <v>237</v>
      </c>
      <c r="F459" s="66">
        <v>17697</v>
      </c>
      <c r="G459" s="66">
        <v>3.73</v>
      </c>
      <c r="H459" s="84">
        <f t="shared" si="391"/>
        <v>66009.81</v>
      </c>
      <c r="I459" s="84">
        <f t="shared" si="333"/>
        <v>154462.95539999998</v>
      </c>
      <c r="J459" s="66">
        <v>25</v>
      </c>
      <c r="K459" s="84">
        <f t="shared" si="392"/>
        <v>38615.738849999994</v>
      </c>
      <c r="L459" s="19">
        <f t="shared" si="326"/>
        <v>193078.69424999997</v>
      </c>
      <c r="M459" s="66"/>
      <c r="N459" s="66"/>
      <c r="O459" s="66"/>
      <c r="P459" s="86">
        <f t="shared" si="380"/>
        <v>0</v>
      </c>
      <c r="Q459" s="66">
        <v>150</v>
      </c>
      <c r="R459" s="84">
        <f t="shared" si="393"/>
        <v>26545.5</v>
      </c>
      <c r="S459" s="66"/>
      <c r="T459" s="84">
        <f t="shared" si="394"/>
        <v>0</v>
      </c>
      <c r="U459" s="19">
        <f t="shared" si="330"/>
        <v>19307.869424999997</v>
      </c>
      <c r="V459" s="19">
        <f t="shared" si="395"/>
        <v>238932.06367499998</v>
      </c>
      <c r="W459" s="87">
        <v>0.5</v>
      </c>
      <c r="X459" s="84">
        <f t="shared" si="396"/>
        <v>119466.03183749999</v>
      </c>
    </row>
    <row r="460" spans="1:79" ht="67.5" customHeight="1">
      <c r="A460" s="93"/>
      <c r="B460" s="113" t="s">
        <v>377</v>
      </c>
      <c r="C460" s="67" t="s">
        <v>41</v>
      </c>
      <c r="D460" s="66">
        <v>39.06</v>
      </c>
      <c r="E460" s="84" t="s">
        <v>237</v>
      </c>
      <c r="F460" s="66">
        <v>17697</v>
      </c>
      <c r="G460" s="66">
        <v>3.73</v>
      </c>
      <c r="H460" s="84">
        <f t="shared" si="391"/>
        <v>66009.81</v>
      </c>
      <c r="I460" s="84">
        <f t="shared" si="333"/>
        <v>154462.95539999998</v>
      </c>
      <c r="J460" s="66">
        <v>25</v>
      </c>
      <c r="K460" s="84">
        <f t="shared" si="392"/>
        <v>38615.738849999994</v>
      </c>
      <c r="L460" s="19">
        <f t="shared" si="326"/>
        <v>193078.69424999997</v>
      </c>
      <c r="M460" s="66"/>
      <c r="N460" s="66"/>
      <c r="O460" s="66"/>
      <c r="P460" s="86">
        <f t="shared" si="380"/>
        <v>0</v>
      </c>
      <c r="Q460" s="66"/>
      <c r="R460" s="84">
        <f t="shared" si="393"/>
        <v>0</v>
      </c>
      <c r="S460" s="66"/>
      <c r="T460" s="84">
        <f t="shared" si="394"/>
        <v>0</v>
      </c>
      <c r="U460" s="19">
        <f t="shared" si="330"/>
        <v>19307.869424999997</v>
      </c>
      <c r="V460" s="19">
        <f t="shared" si="395"/>
        <v>212386.56367499998</v>
      </c>
      <c r="W460" s="87">
        <v>0.5</v>
      </c>
      <c r="X460" s="84">
        <f t="shared" si="396"/>
        <v>106193.28183749999</v>
      </c>
    </row>
    <row r="461" spans="1:79" ht="25.5" customHeight="1">
      <c r="A461" s="93"/>
      <c r="B461" s="66" t="s">
        <v>378</v>
      </c>
      <c r="C461" s="67" t="s">
        <v>41</v>
      </c>
      <c r="D461" s="66">
        <v>8.09</v>
      </c>
      <c r="E461" s="83" t="s">
        <v>237</v>
      </c>
      <c r="F461" s="66">
        <v>17697</v>
      </c>
      <c r="G461" s="66">
        <v>3.53</v>
      </c>
      <c r="H461" s="84">
        <f t="shared" si="391"/>
        <v>62470.409999999996</v>
      </c>
      <c r="I461" s="84">
        <f t="shared" si="333"/>
        <v>146180.75939999998</v>
      </c>
      <c r="J461" s="66">
        <v>25</v>
      </c>
      <c r="K461" s="84">
        <f t="shared" si="392"/>
        <v>36545.189849999995</v>
      </c>
      <c r="L461" s="19">
        <f t="shared" si="326"/>
        <v>182725.94924999998</v>
      </c>
      <c r="M461" s="66"/>
      <c r="N461" s="66"/>
      <c r="O461" s="66"/>
      <c r="P461" s="86">
        <f t="shared" si="380"/>
        <v>0</v>
      </c>
      <c r="Q461" s="66">
        <v>150</v>
      </c>
      <c r="R461" s="84">
        <f t="shared" si="393"/>
        <v>26545.5</v>
      </c>
      <c r="S461" s="66"/>
      <c r="T461" s="84">
        <f t="shared" si="394"/>
        <v>0</v>
      </c>
      <c r="U461" s="19">
        <f t="shared" si="330"/>
        <v>18272.594924999998</v>
      </c>
      <c r="V461" s="19">
        <f t="shared" si="395"/>
        <v>227544.04417499999</v>
      </c>
      <c r="W461" s="87">
        <v>0.5</v>
      </c>
      <c r="X461" s="84">
        <f t="shared" si="396"/>
        <v>113772.02208749999</v>
      </c>
    </row>
    <row r="462" spans="1:79" ht="25.5" customHeight="1">
      <c r="A462" s="93"/>
      <c r="B462" s="66" t="s">
        <v>202</v>
      </c>
      <c r="C462" s="67" t="s">
        <v>41</v>
      </c>
      <c r="D462" s="66">
        <v>42.02</v>
      </c>
      <c r="E462" s="83" t="s">
        <v>237</v>
      </c>
      <c r="F462" s="66">
        <v>17697</v>
      </c>
      <c r="G462" s="66">
        <v>3.73</v>
      </c>
      <c r="H462" s="84">
        <f t="shared" si="391"/>
        <v>66009.81</v>
      </c>
      <c r="I462" s="84">
        <f t="shared" si="333"/>
        <v>154462.95539999998</v>
      </c>
      <c r="J462" s="66">
        <v>25</v>
      </c>
      <c r="K462" s="84">
        <f t="shared" si="392"/>
        <v>38615.738849999994</v>
      </c>
      <c r="L462" s="19">
        <f t="shared" si="326"/>
        <v>193078.69424999997</v>
      </c>
      <c r="M462" s="66"/>
      <c r="N462" s="66"/>
      <c r="O462" s="66"/>
      <c r="P462" s="86">
        <f t="shared" si="380"/>
        <v>0</v>
      </c>
      <c r="Q462" s="66">
        <v>150</v>
      </c>
      <c r="R462" s="84">
        <f t="shared" si="393"/>
        <v>26545.5</v>
      </c>
      <c r="S462" s="66"/>
      <c r="T462" s="84">
        <f t="shared" si="394"/>
        <v>0</v>
      </c>
      <c r="U462" s="19">
        <f t="shared" si="330"/>
        <v>19307.869424999997</v>
      </c>
      <c r="V462" s="19">
        <f t="shared" si="395"/>
        <v>238932.06367499998</v>
      </c>
      <c r="W462" s="87">
        <v>0.75</v>
      </c>
      <c r="X462" s="84">
        <f t="shared" si="396"/>
        <v>179199.04775624999</v>
      </c>
    </row>
    <row r="463" spans="1:79" ht="25.5" customHeight="1">
      <c r="A463" s="93"/>
      <c r="B463" s="66" t="s">
        <v>97</v>
      </c>
      <c r="C463" s="67" t="s">
        <v>41</v>
      </c>
      <c r="D463" s="66">
        <v>42.02</v>
      </c>
      <c r="E463" s="83" t="s">
        <v>237</v>
      </c>
      <c r="F463" s="66">
        <v>17697</v>
      </c>
      <c r="G463" s="66">
        <v>3.73</v>
      </c>
      <c r="H463" s="84">
        <f t="shared" si="391"/>
        <v>66009.81</v>
      </c>
      <c r="I463" s="84">
        <f t="shared" si="333"/>
        <v>154462.95539999998</v>
      </c>
      <c r="J463" s="66">
        <v>25</v>
      </c>
      <c r="K463" s="84">
        <f t="shared" si="392"/>
        <v>38615.738849999994</v>
      </c>
      <c r="L463" s="19">
        <f t="shared" si="326"/>
        <v>193078.69424999997</v>
      </c>
      <c r="M463" s="66"/>
      <c r="N463" s="66"/>
      <c r="O463" s="66">
        <v>190</v>
      </c>
      <c r="P463" s="86">
        <f t="shared" si="380"/>
        <v>33624.300000000003</v>
      </c>
      <c r="Q463" s="66">
        <v>150</v>
      </c>
      <c r="R463" s="84">
        <f t="shared" si="393"/>
        <v>26545.5</v>
      </c>
      <c r="S463" s="66"/>
      <c r="T463" s="84">
        <f t="shared" si="394"/>
        <v>0</v>
      </c>
      <c r="U463" s="19">
        <f t="shared" si="330"/>
        <v>19307.869424999997</v>
      </c>
      <c r="V463" s="19">
        <f t="shared" si="395"/>
        <v>272556.36367499997</v>
      </c>
      <c r="W463" s="87">
        <v>0.25</v>
      </c>
      <c r="X463" s="84">
        <f t="shared" si="396"/>
        <v>68139.090918749993</v>
      </c>
    </row>
    <row r="464" spans="1:79" ht="44.25" customHeight="1">
      <c r="A464" s="93"/>
      <c r="B464" s="179" t="s">
        <v>379</v>
      </c>
      <c r="C464" s="67" t="s">
        <v>44</v>
      </c>
      <c r="D464" s="115">
        <v>16.100000000000001</v>
      </c>
      <c r="E464" s="84">
        <v>1</v>
      </c>
      <c r="F464" s="66">
        <v>17697</v>
      </c>
      <c r="G464" s="66">
        <v>4.26</v>
      </c>
      <c r="H464" s="84">
        <f t="shared" ref="H464" si="397">F464*G464</f>
        <v>75389.22</v>
      </c>
      <c r="I464" s="84">
        <f t="shared" si="333"/>
        <v>176410.77479999998</v>
      </c>
      <c r="J464" s="66">
        <v>25</v>
      </c>
      <c r="K464" s="84">
        <f t="shared" ref="K464" si="398">I464*25%</f>
        <v>44102.693699999996</v>
      </c>
      <c r="L464" s="19">
        <f t="shared" ref="L464" si="399">I464+K464</f>
        <v>220513.46849999999</v>
      </c>
      <c r="M464" s="66"/>
      <c r="N464" s="66"/>
      <c r="O464" s="66"/>
      <c r="P464" s="86">
        <f t="shared" ref="P464" si="400">O464*F464/100</f>
        <v>0</v>
      </c>
      <c r="Q464" s="66">
        <v>150</v>
      </c>
      <c r="R464" s="84">
        <f t="shared" ref="R464" si="401">Q464*F464/100</f>
        <v>26545.5</v>
      </c>
      <c r="S464" s="66"/>
      <c r="T464" s="84">
        <f t="shared" ref="T464" si="402">S464*F464/100</f>
        <v>0</v>
      </c>
      <c r="U464" s="19">
        <f t="shared" ref="U464" si="403">(I464+K464)*10/100</f>
        <v>22051.346850000002</v>
      </c>
      <c r="V464" s="19">
        <f t="shared" ref="V464" si="404">I464+K464+N464+P464+R464+T464+U464</f>
        <v>269110.31534999999</v>
      </c>
      <c r="W464" s="87">
        <v>1</v>
      </c>
      <c r="X464" s="84">
        <f t="shared" ref="X464" si="405">V464*W464</f>
        <v>269110.31534999999</v>
      </c>
    </row>
    <row r="465" spans="1:24" ht="27.75" customHeight="1">
      <c r="A465" s="93"/>
      <c r="B465" s="66" t="s">
        <v>203</v>
      </c>
      <c r="C465" s="67" t="s">
        <v>41</v>
      </c>
      <c r="D465" s="66">
        <v>10.130000000000001</v>
      </c>
      <c r="E465" s="84" t="s">
        <v>237</v>
      </c>
      <c r="F465" s="66">
        <v>17697</v>
      </c>
      <c r="G465" s="66">
        <v>3.57</v>
      </c>
      <c r="H465" s="84">
        <f t="shared" si="391"/>
        <v>63178.289999999994</v>
      </c>
      <c r="I465" s="84">
        <f t="shared" si="333"/>
        <v>147837.19859999997</v>
      </c>
      <c r="J465" s="66">
        <v>25</v>
      </c>
      <c r="K465" s="84">
        <f t="shared" si="392"/>
        <v>36959.299649999994</v>
      </c>
      <c r="L465" s="19">
        <f t="shared" si="326"/>
        <v>184796.49824999998</v>
      </c>
      <c r="M465" s="66"/>
      <c r="N465" s="66"/>
      <c r="O465" s="66"/>
      <c r="P465" s="86">
        <f t="shared" si="380"/>
        <v>0</v>
      </c>
      <c r="Q465" s="66">
        <v>150</v>
      </c>
      <c r="R465" s="84">
        <f t="shared" si="393"/>
        <v>26545.5</v>
      </c>
      <c r="S465" s="66"/>
      <c r="T465" s="84">
        <f t="shared" si="394"/>
        <v>0</v>
      </c>
      <c r="U465" s="19">
        <f t="shared" si="330"/>
        <v>18479.649824999997</v>
      </c>
      <c r="V465" s="19">
        <f t="shared" si="395"/>
        <v>229821.64807499998</v>
      </c>
      <c r="W465" s="87">
        <v>1</v>
      </c>
      <c r="X465" s="84">
        <f t="shared" si="396"/>
        <v>229821.64807499998</v>
      </c>
    </row>
    <row r="466" spans="1:24" ht="60" customHeight="1">
      <c r="A466" s="93"/>
      <c r="B466" s="113" t="s">
        <v>380</v>
      </c>
      <c r="C466" s="67" t="s">
        <v>41</v>
      </c>
      <c r="D466" s="66">
        <v>10.130000000000001</v>
      </c>
      <c r="E466" s="84" t="s">
        <v>237</v>
      </c>
      <c r="F466" s="66">
        <v>17697</v>
      </c>
      <c r="G466" s="66">
        <v>3.57</v>
      </c>
      <c r="H466" s="84">
        <f t="shared" si="391"/>
        <v>63178.289999999994</v>
      </c>
      <c r="I466" s="84">
        <f t="shared" si="333"/>
        <v>147837.19859999997</v>
      </c>
      <c r="J466" s="66">
        <v>25</v>
      </c>
      <c r="K466" s="84">
        <f t="shared" si="392"/>
        <v>36959.299649999994</v>
      </c>
      <c r="L466" s="19">
        <f t="shared" si="326"/>
        <v>184796.49824999998</v>
      </c>
      <c r="M466" s="66"/>
      <c r="N466" s="66"/>
      <c r="O466" s="66"/>
      <c r="P466" s="86">
        <f t="shared" si="380"/>
        <v>0</v>
      </c>
      <c r="Q466" s="66"/>
      <c r="R466" s="84">
        <f t="shared" si="393"/>
        <v>0</v>
      </c>
      <c r="S466" s="66"/>
      <c r="T466" s="84">
        <f t="shared" si="394"/>
        <v>0</v>
      </c>
      <c r="U466" s="19">
        <f t="shared" si="330"/>
        <v>18479.649824999997</v>
      </c>
      <c r="V466" s="19">
        <f t="shared" si="395"/>
        <v>203276.14807499998</v>
      </c>
      <c r="W466" s="87">
        <v>1</v>
      </c>
      <c r="X466" s="84">
        <f t="shared" si="396"/>
        <v>203276.14807499998</v>
      </c>
    </row>
    <row r="467" spans="1:24" ht="38.25" customHeight="1">
      <c r="A467" s="93"/>
      <c r="B467" s="113" t="s">
        <v>381</v>
      </c>
      <c r="C467" s="67" t="s">
        <v>41</v>
      </c>
      <c r="D467" s="66">
        <v>10.130000000000001</v>
      </c>
      <c r="E467" s="84" t="s">
        <v>237</v>
      </c>
      <c r="F467" s="66">
        <v>17697</v>
      </c>
      <c r="G467" s="85">
        <v>3.57</v>
      </c>
      <c r="H467" s="84">
        <f t="shared" si="391"/>
        <v>63178.289999999994</v>
      </c>
      <c r="I467" s="84">
        <f t="shared" si="333"/>
        <v>147837.19859999997</v>
      </c>
      <c r="J467" s="66">
        <v>25</v>
      </c>
      <c r="K467" s="84">
        <f t="shared" si="392"/>
        <v>36959.299649999994</v>
      </c>
      <c r="L467" s="19">
        <f t="shared" si="326"/>
        <v>184796.49824999998</v>
      </c>
      <c r="M467" s="66"/>
      <c r="N467" s="66"/>
      <c r="O467" s="66"/>
      <c r="P467" s="86">
        <f t="shared" si="380"/>
        <v>0</v>
      </c>
      <c r="Q467" s="66">
        <v>150</v>
      </c>
      <c r="R467" s="84">
        <f t="shared" si="393"/>
        <v>26545.5</v>
      </c>
      <c r="S467" s="66"/>
      <c r="T467" s="84">
        <f t="shared" si="394"/>
        <v>0</v>
      </c>
      <c r="U467" s="19">
        <f t="shared" si="330"/>
        <v>18479.649824999997</v>
      </c>
      <c r="V467" s="19">
        <f t="shared" si="395"/>
        <v>229821.64807499998</v>
      </c>
      <c r="W467" s="87">
        <v>0.5</v>
      </c>
      <c r="X467" s="84">
        <f t="shared" si="396"/>
        <v>114910.82403749999</v>
      </c>
    </row>
    <row r="468" spans="1:24" ht="43.5" customHeight="1">
      <c r="A468" s="93"/>
      <c r="B468" s="113" t="s">
        <v>382</v>
      </c>
      <c r="C468" s="67" t="s">
        <v>41</v>
      </c>
      <c r="D468" s="66">
        <v>10.130000000000001</v>
      </c>
      <c r="E468" s="84" t="s">
        <v>237</v>
      </c>
      <c r="F468" s="66">
        <v>17697</v>
      </c>
      <c r="G468" s="66">
        <v>3.57</v>
      </c>
      <c r="H468" s="84">
        <f t="shared" si="391"/>
        <v>63178.289999999994</v>
      </c>
      <c r="I468" s="84">
        <f t="shared" si="333"/>
        <v>147837.19859999997</v>
      </c>
      <c r="J468" s="66">
        <v>25</v>
      </c>
      <c r="K468" s="84">
        <f t="shared" si="392"/>
        <v>36959.299649999994</v>
      </c>
      <c r="L468" s="19">
        <f t="shared" si="326"/>
        <v>184796.49824999998</v>
      </c>
      <c r="M468" s="66"/>
      <c r="N468" s="66"/>
      <c r="O468" s="66"/>
      <c r="P468" s="86">
        <f t="shared" si="380"/>
        <v>0</v>
      </c>
      <c r="Q468" s="66">
        <v>150</v>
      </c>
      <c r="R468" s="84">
        <f t="shared" si="393"/>
        <v>26545.5</v>
      </c>
      <c r="S468" s="66"/>
      <c r="T468" s="84">
        <f t="shared" si="394"/>
        <v>0</v>
      </c>
      <c r="U468" s="19">
        <f t="shared" si="330"/>
        <v>18479.649824999997</v>
      </c>
      <c r="V468" s="19">
        <f t="shared" si="395"/>
        <v>229821.64807499998</v>
      </c>
      <c r="W468" s="87">
        <v>0.5</v>
      </c>
      <c r="X468" s="84">
        <f t="shared" si="396"/>
        <v>114910.82403749999</v>
      </c>
    </row>
    <row r="469" spans="1:24" ht="36">
      <c r="A469" s="93"/>
      <c r="B469" s="179" t="s">
        <v>411</v>
      </c>
      <c r="C469" s="67" t="s">
        <v>41</v>
      </c>
      <c r="D469" s="85">
        <v>5.07</v>
      </c>
      <c r="E469" s="84" t="s">
        <v>237</v>
      </c>
      <c r="F469" s="66">
        <v>17697</v>
      </c>
      <c r="G469" s="85">
        <v>3.49</v>
      </c>
      <c r="H469" s="84">
        <f t="shared" si="391"/>
        <v>61762.530000000006</v>
      </c>
      <c r="I469" s="84">
        <f t="shared" si="333"/>
        <v>144524.32020000002</v>
      </c>
      <c r="J469" s="66">
        <v>25</v>
      </c>
      <c r="K469" s="84">
        <f t="shared" si="392"/>
        <v>36131.080050000004</v>
      </c>
      <c r="L469" s="19">
        <f t="shared" si="326"/>
        <v>180655.40025000001</v>
      </c>
      <c r="M469" s="66"/>
      <c r="N469" s="66"/>
      <c r="O469" s="66"/>
      <c r="P469" s="86">
        <f t="shared" si="380"/>
        <v>0</v>
      </c>
      <c r="Q469" s="66">
        <v>150</v>
      </c>
      <c r="R469" s="84">
        <f t="shared" si="393"/>
        <v>26545.5</v>
      </c>
      <c r="S469" s="66"/>
      <c r="T469" s="84">
        <f t="shared" si="394"/>
        <v>0</v>
      </c>
      <c r="U469" s="19">
        <f t="shared" si="330"/>
        <v>18065.540024999998</v>
      </c>
      <c r="V469" s="19">
        <f t="shared" si="395"/>
        <v>225266.440275</v>
      </c>
      <c r="W469" s="87">
        <v>0.75</v>
      </c>
      <c r="X469" s="84">
        <f t="shared" si="396"/>
        <v>168949.83020625002</v>
      </c>
    </row>
    <row r="470" spans="1:24" ht="36">
      <c r="A470" s="93"/>
      <c r="B470" s="179" t="s">
        <v>411</v>
      </c>
      <c r="C470" s="67" t="s">
        <v>41</v>
      </c>
      <c r="D470" s="85">
        <v>10.130000000000001</v>
      </c>
      <c r="E470" s="84" t="s">
        <v>237</v>
      </c>
      <c r="F470" s="66">
        <v>17697</v>
      </c>
      <c r="G470" s="85">
        <v>3.57</v>
      </c>
      <c r="H470" s="84">
        <f t="shared" ref="H470" si="406">F470*G470</f>
        <v>63178.289999999994</v>
      </c>
      <c r="I470" s="84">
        <f t="shared" si="333"/>
        <v>147837.19859999997</v>
      </c>
      <c r="J470" s="66">
        <v>25</v>
      </c>
      <c r="K470" s="84">
        <f t="shared" ref="K470" si="407">I470*25%</f>
        <v>36959.299649999994</v>
      </c>
      <c r="L470" s="19">
        <f t="shared" ref="L470" si="408">I470+K470</f>
        <v>184796.49824999998</v>
      </c>
      <c r="M470" s="66"/>
      <c r="N470" s="66"/>
      <c r="O470" s="66"/>
      <c r="P470" s="86">
        <f t="shared" ref="P470" si="409">O470*F470/100</f>
        <v>0</v>
      </c>
      <c r="Q470" s="66">
        <v>150</v>
      </c>
      <c r="R470" s="84">
        <f t="shared" ref="R470" si="410">Q470*F470/100</f>
        <v>26545.5</v>
      </c>
      <c r="S470" s="66"/>
      <c r="T470" s="84">
        <f t="shared" ref="T470" si="411">S470*F470/100</f>
        <v>0</v>
      </c>
      <c r="U470" s="19">
        <f t="shared" ref="U470" si="412">(I470+K470)*10/100</f>
        <v>18479.649824999997</v>
      </c>
      <c r="V470" s="19">
        <f t="shared" ref="V470" si="413">I470+K470+N470+P470+R470+T470+U470</f>
        <v>229821.64807499998</v>
      </c>
      <c r="W470" s="87">
        <v>0.25</v>
      </c>
      <c r="X470" s="84">
        <f t="shared" ref="X470" si="414">V470*W470</f>
        <v>57455.412018749994</v>
      </c>
    </row>
    <row r="471" spans="1:24" ht="27.75" customHeight="1">
      <c r="A471" s="93"/>
      <c r="B471" s="179" t="s">
        <v>204</v>
      </c>
      <c r="C471" s="67" t="s">
        <v>41</v>
      </c>
      <c r="D471" s="66">
        <v>10.130000000000001</v>
      </c>
      <c r="E471" s="84" t="s">
        <v>237</v>
      </c>
      <c r="F471" s="66">
        <v>17697</v>
      </c>
      <c r="G471" s="66">
        <v>3.57</v>
      </c>
      <c r="H471" s="84">
        <f t="shared" si="391"/>
        <v>63178.289999999994</v>
      </c>
      <c r="I471" s="84">
        <f t="shared" si="333"/>
        <v>147837.19859999997</v>
      </c>
      <c r="J471" s="66">
        <v>25</v>
      </c>
      <c r="K471" s="84">
        <f t="shared" si="392"/>
        <v>36959.299649999994</v>
      </c>
      <c r="L471" s="19">
        <f t="shared" ref="L471:L505" si="415">I471+K471</f>
        <v>184796.49824999998</v>
      </c>
      <c r="M471" s="66"/>
      <c r="N471" s="66"/>
      <c r="O471" s="66"/>
      <c r="P471" s="86">
        <f t="shared" si="380"/>
        <v>0</v>
      </c>
      <c r="Q471" s="66">
        <v>150</v>
      </c>
      <c r="R471" s="84">
        <f t="shared" si="393"/>
        <v>26545.5</v>
      </c>
      <c r="S471" s="66"/>
      <c r="T471" s="84">
        <f t="shared" si="394"/>
        <v>0</v>
      </c>
      <c r="U471" s="19">
        <f t="shared" ref="U471:U505" si="416">(I471+K471)*10/100</f>
        <v>18479.649824999997</v>
      </c>
      <c r="V471" s="19">
        <f t="shared" si="395"/>
        <v>229821.64807499998</v>
      </c>
      <c r="W471" s="87">
        <v>1</v>
      </c>
      <c r="X471" s="84">
        <f t="shared" si="396"/>
        <v>229821.64807499998</v>
      </c>
    </row>
    <row r="472" spans="1:24" ht="45.75">
      <c r="A472" s="93"/>
      <c r="B472" s="113" t="s">
        <v>383</v>
      </c>
      <c r="C472" s="67" t="s">
        <v>41</v>
      </c>
      <c r="D472" s="85">
        <v>10.130000000000001</v>
      </c>
      <c r="E472" s="84" t="s">
        <v>237</v>
      </c>
      <c r="F472" s="66">
        <v>17697</v>
      </c>
      <c r="G472" s="66">
        <v>3.57</v>
      </c>
      <c r="H472" s="84">
        <f t="shared" si="391"/>
        <v>63178.289999999994</v>
      </c>
      <c r="I472" s="84">
        <f t="shared" si="333"/>
        <v>147837.19859999997</v>
      </c>
      <c r="J472" s="66">
        <v>25</v>
      </c>
      <c r="K472" s="84">
        <f t="shared" si="392"/>
        <v>36959.299649999994</v>
      </c>
      <c r="L472" s="19">
        <f t="shared" si="415"/>
        <v>184796.49824999998</v>
      </c>
      <c r="M472" s="66"/>
      <c r="N472" s="66"/>
      <c r="O472" s="66"/>
      <c r="P472" s="86">
        <f t="shared" si="380"/>
        <v>0</v>
      </c>
      <c r="Q472" s="66"/>
      <c r="R472" s="84">
        <f t="shared" si="393"/>
        <v>0</v>
      </c>
      <c r="S472" s="66"/>
      <c r="T472" s="84">
        <f t="shared" si="394"/>
        <v>0</v>
      </c>
      <c r="U472" s="19">
        <f t="shared" si="416"/>
        <v>18479.649824999997</v>
      </c>
      <c r="V472" s="19">
        <f t="shared" si="395"/>
        <v>203276.14807499998</v>
      </c>
      <c r="W472" s="87">
        <v>1</v>
      </c>
      <c r="X472" s="84">
        <f t="shared" si="396"/>
        <v>203276.14807499998</v>
      </c>
    </row>
    <row r="473" spans="1:24" ht="30.75" customHeight="1">
      <c r="A473" s="93"/>
      <c r="B473" s="179" t="s">
        <v>102</v>
      </c>
      <c r="C473" s="67" t="s">
        <v>44</v>
      </c>
      <c r="D473" s="85">
        <v>30.09</v>
      </c>
      <c r="E473" s="84">
        <v>1</v>
      </c>
      <c r="F473" s="66">
        <v>17697</v>
      </c>
      <c r="G473" s="66">
        <v>4.41</v>
      </c>
      <c r="H473" s="84">
        <f t="shared" si="391"/>
        <v>78043.77</v>
      </c>
      <c r="I473" s="84">
        <f t="shared" si="333"/>
        <v>182622.42180000001</v>
      </c>
      <c r="J473" s="66">
        <v>25</v>
      </c>
      <c r="K473" s="84">
        <f t="shared" si="392"/>
        <v>45655.605450000003</v>
      </c>
      <c r="L473" s="19">
        <f t="shared" si="415"/>
        <v>228278.02725000001</v>
      </c>
      <c r="M473" s="66"/>
      <c r="N473" s="66"/>
      <c r="O473" s="66"/>
      <c r="P473" s="86">
        <f t="shared" si="380"/>
        <v>0</v>
      </c>
      <c r="Q473" s="66">
        <v>150</v>
      </c>
      <c r="R473" s="84">
        <f t="shared" si="393"/>
        <v>26545.5</v>
      </c>
      <c r="S473" s="66"/>
      <c r="T473" s="84">
        <f t="shared" si="394"/>
        <v>0</v>
      </c>
      <c r="U473" s="19">
        <f t="shared" si="416"/>
        <v>22827.802725000001</v>
      </c>
      <c r="V473" s="19">
        <f t="shared" si="395"/>
        <v>277651.329975</v>
      </c>
      <c r="W473" s="87">
        <v>0.25</v>
      </c>
      <c r="X473" s="84">
        <f t="shared" si="396"/>
        <v>69412.83249375</v>
      </c>
    </row>
    <row r="474" spans="1:24" ht="30.75" customHeight="1">
      <c r="A474" s="93"/>
      <c r="B474" s="179" t="s">
        <v>102</v>
      </c>
      <c r="C474" s="67" t="s">
        <v>41</v>
      </c>
      <c r="D474" s="85">
        <v>10.130000000000001</v>
      </c>
      <c r="E474" s="84" t="s">
        <v>237</v>
      </c>
      <c r="F474" s="66">
        <v>17697</v>
      </c>
      <c r="G474" s="66">
        <v>3.57</v>
      </c>
      <c r="H474" s="84">
        <f t="shared" si="391"/>
        <v>63178.289999999994</v>
      </c>
      <c r="I474" s="84">
        <f t="shared" ref="I474:I505" si="417">H474*2.34</f>
        <v>147837.19859999997</v>
      </c>
      <c r="J474" s="66">
        <v>25</v>
      </c>
      <c r="K474" s="84">
        <f t="shared" si="392"/>
        <v>36959.299649999994</v>
      </c>
      <c r="L474" s="19">
        <f t="shared" si="415"/>
        <v>184796.49824999998</v>
      </c>
      <c r="M474" s="66"/>
      <c r="N474" s="66"/>
      <c r="O474" s="66"/>
      <c r="P474" s="86">
        <f t="shared" si="380"/>
        <v>0</v>
      </c>
      <c r="Q474" s="66">
        <v>150</v>
      </c>
      <c r="R474" s="84">
        <f t="shared" si="393"/>
        <v>26545.5</v>
      </c>
      <c r="S474" s="66"/>
      <c r="T474" s="84">
        <f t="shared" si="394"/>
        <v>0</v>
      </c>
      <c r="U474" s="19">
        <f t="shared" si="416"/>
        <v>18479.649824999997</v>
      </c>
      <c r="V474" s="19">
        <f t="shared" si="395"/>
        <v>229821.64807499998</v>
      </c>
      <c r="W474" s="87">
        <v>0.25</v>
      </c>
      <c r="X474" s="84">
        <f t="shared" si="396"/>
        <v>57455.412018749994</v>
      </c>
    </row>
    <row r="475" spans="1:24" ht="30.75" customHeight="1">
      <c r="A475" s="93"/>
      <c r="B475" s="179" t="s">
        <v>103</v>
      </c>
      <c r="C475" s="67" t="s">
        <v>44</v>
      </c>
      <c r="D475" s="85">
        <v>30.09</v>
      </c>
      <c r="E475" s="84">
        <v>1</v>
      </c>
      <c r="F475" s="66">
        <v>17697</v>
      </c>
      <c r="G475" s="66">
        <v>4.41</v>
      </c>
      <c r="H475" s="84">
        <f t="shared" si="391"/>
        <v>78043.77</v>
      </c>
      <c r="I475" s="84">
        <f t="shared" si="417"/>
        <v>182622.42180000001</v>
      </c>
      <c r="J475" s="66">
        <v>25</v>
      </c>
      <c r="K475" s="84">
        <f t="shared" si="392"/>
        <v>45655.605450000003</v>
      </c>
      <c r="L475" s="19">
        <f t="shared" si="415"/>
        <v>228278.02725000001</v>
      </c>
      <c r="M475" s="66"/>
      <c r="N475" s="66"/>
      <c r="O475" s="66"/>
      <c r="P475" s="86">
        <f t="shared" ref="P475:P504" si="418">O475*F475/100</f>
        <v>0</v>
      </c>
      <c r="Q475" s="66">
        <v>150</v>
      </c>
      <c r="R475" s="84">
        <f t="shared" si="393"/>
        <v>26545.5</v>
      </c>
      <c r="S475" s="66"/>
      <c r="T475" s="84">
        <f t="shared" si="394"/>
        <v>0</v>
      </c>
      <c r="U475" s="19">
        <f t="shared" si="416"/>
        <v>22827.802725000001</v>
      </c>
      <c r="V475" s="19">
        <f t="shared" si="395"/>
        <v>277651.329975</v>
      </c>
      <c r="W475" s="87">
        <v>0.75</v>
      </c>
      <c r="X475" s="84">
        <f t="shared" si="396"/>
        <v>208238.49748125</v>
      </c>
    </row>
    <row r="476" spans="1:24" ht="30.75" customHeight="1">
      <c r="A476" s="93"/>
      <c r="B476" s="179" t="s">
        <v>205</v>
      </c>
      <c r="C476" s="67" t="s">
        <v>47</v>
      </c>
      <c r="D476" s="85">
        <v>7.04</v>
      </c>
      <c r="E476" s="84">
        <v>2</v>
      </c>
      <c r="F476" s="66">
        <v>17697</v>
      </c>
      <c r="G476" s="85">
        <v>3.98</v>
      </c>
      <c r="H476" s="84">
        <f t="shared" si="391"/>
        <v>70434.06</v>
      </c>
      <c r="I476" s="84">
        <f t="shared" si="417"/>
        <v>164815.70039999997</v>
      </c>
      <c r="J476" s="66">
        <v>25</v>
      </c>
      <c r="K476" s="84">
        <f t="shared" si="392"/>
        <v>41203.925099999993</v>
      </c>
      <c r="L476" s="19">
        <f t="shared" si="415"/>
        <v>206019.62549999997</v>
      </c>
      <c r="M476" s="66"/>
      <c r="N476" s="66"/>
      <c r="O476" s="66"/>
      <c r="P476" s="86">
        <f t="shared" si="418"/>
        <v>0</v>
      </c>
      <c r="Q476" s="66">
        <v>150</v>
      </c>
      <c r="R476" s="84">
        <f t="shared" si="393"/>
        <v>26545.5</v>
      </c>
      <c r="S476" s="66"/>
      <c r="T476" s="84">
        <f t="shared" si="394"/>
        <v>0</v>
      </c>
      <c r="U476" s="19">
        <f t="shared" si="416"/>
        <v>20601.962549999997</v>
      </c>
      <c r="V476" s="19">
        <f t="shared" si="395"/>
        <v>253167.08804999996</v>
      </c>
      <c r="W476" s="87">
        <v>0.75</v>
      </c>
      <c r="X476" s="84">
        <f t="shared" si="396"/>
        <v>189875.31603749999</v>
      </c>
    </row>
    <row r="477" spans="1:24" ht="36">
      <c r="A477" s="93"/>
      <c r="B477" s="179" t="s">
        <v>403</v>
      </c>
      <c r="C477" s="67" t="s">
        <v>47</v>
      </c>
      <c r="D477" s="85">
        <v>7.04</v>
      </c>
      <c r="E477" s="84">
        <v>2</v>
      </c>
      <c r="F477" s="66">
        <v>17697</v>
      </c>
      <c r="G477" s="85">
        <v>3.98</v>
      </c>
      <c r="H477" s="84">
        <f t="shared" si="391"/>
        <v>70434.06</v>
      </c>
      <c r="I477" s="84">
        <f t="shared" si="417"/>
        <v>164815.70039999997</v>
      </c>
      <c r="J477" s="66">
        <v>25</v>
      </c>
      <c r="K477" s="84">
        <f t="shared" si="392"/>
        <v>41203.925099999993</v>
      </c>
      <c r="L477" s="19">
        <f t="shared" si="415"/>
        <v>206019.62549999997</v>
      </c>
      <c r="M477" s="66"/>
      <c r="N477" s="66"/>
      <c r="O477" s="66">
        <v>190</v>
      </c>
      <c r="P477" s="86">
        <f t="shared" si="418"/>
        <v>33624.300000000003</v>
      </c>
      <c r="Q477" s="66">
        <v>150</v>
      </c>
      <c r="R477" s="84">
        <f t="shared" si="393"/>
        <v>26545.5</v>
      </c>
      <c r="S477" s="66"/>
      <c r="T477" s="84">
        <f t="shared" si="394"/>
        <v>0</v>
      </c>
      <c r="U477" s="19">
        <f t="shared" si="416"/>
        <v>20601.962549999997</v>
      </c>
      <c r="V477" s="19">
        <f t="shared" si="395"/>
        <v>286791.38804999995</v>
      </c>
      <c r="W477" s="87">
        <v>0.25</v>
      </c>
      <c r="X477" s="84">
        <f t="shared" si="396"/>
        <v>71697.847012499988</v>
      </c>
    </row>
    <row r="478" spans="1:24" ht="30.75" customHeight="1">
      <c r="A478" s="93"/>
      <c r="B478" s="179" t="s">
        <v>206</v>
      </c>
      <c r="C478" s="67" t="s">
        <v>41</v>
      </c>
      <c r="D478" s="85">
        <v>5.07</v>
      </c>
      <c r="E478" s="84" t="s">
        <v>237</v>
      </c>
      <c r="F478" s="66">
        <v>17697</v>
      </c>
      <c r="G478" s="85">
        <v>3.49</v>
      </c>
      <c r="H478" s="84">
        <f t="shared" si="391"/>
        <v>61762.530000000006</v>
      </c>
      <c r="I478" s="84">
        <f t="shared" si="417"/>
        <v>144524.32020000002</v>
      </c>
      <c r="J478" s="66">
        <v>25</v>
      </c>
      <c r="K478" s="84">
        <f t="shared" si="392"/>
        <v>36131.080050000004</v>
      </c>
      <c r="L478" s="19">
        <f t="shared" si="415"/>
        <v>180655.40025000001</v>
      </c>
      <c r="M478" s="66"/>
      <c r="N478" s="66"/>
      <c r="O478" s="66"/>
      <c r="P478" s="86">
        <f t="shared" si="418"/>
        <v>0</v>
      </c>
      <c r="Q478" s="66">
        <v>150</v>
      </c>
      <c r="R478" s="84">
        <f t="shared" si="393"/>
        <v>26545.5</v>
      </c>
      <c r="S478" s="66"/>
      <c r="T478" s="84">
        <f t="shared" si="394"/>
        <v>0</v>
      </c>
      <c r="U478" s="19">
        <f t="shared" si="416"/>
        <v>18065.540024999998</v>
      </c>
      <c r="V478" s="19">
        <f t="shared" si="395"/>
        <v>225266.440275</v>
      </c>
      <c r="W478" s="87">
        <v>1</v>
      </c>
      <c r="X478" s="84">
        <f t="shared" si="396"/>
        <v>225266.440275</v>
      </c>
    </row>
    <row r="479" spans="1:24" ht="68.25" customHeight="1">
      <c r="A479" s="93"/>
      <c r="B479" s="113" t="s">
        <v>384</v>
      </c>
      <c r="C479" s="67" t="s">
        <v>41</v>
      </c>
      <c r="D479" s="85">
        <v>13.05</v>
      </c>
      <c r="E479" s="84" t="s">
        <v>237</v>
      </c>
      <c r="F479" s="66">
        <v>17697</v>
      </c>
      <c r="G479" s="85">
        <v>3.61</v>
      </c>
      <c r="H479" s="84">
        <f t="shared" si="391"/>
        <v>63886.17</v>
      </c>
      <c r="I479" s="84">
        <f t="shared" si="417"/>
        <v>149493.6378</v>
      </c>
      <c r="J479" s="66">
        <v>25</v>
      </c>
      <c r="K479" s="84">
        <f t="shared" si="392"/>
        <v>37373.409449999999</v>
      </c>
      <c r="L479" s="19">
        <f t="shared" si="415"/>
        <v>186867.04725</v>
      </c>
      <c r="M479" s="66"/>
      <c r="N479" s="66"/>
      <c r="O479" s="66"/>
      <c r="P479" s="86">
        <f t="shared" si="418"/>
        <v>0</v>
      </c>
      <c r="Q479" s="66"/>
      <c r="R479" s="84">
        <f t="shared" si="393"/>
        <v>0</v>
      </c>
      <c r="S479" s="66"/>
      <c r="T479" s="84">
        <f t="shared" si="394"/>
        <v>0</v>
      </c>
      <c r="U479" s="19">
        <f t="shared" si="416"/>
        <v>18686.704725000003</v>
      </c>
      <c r="V479" s="19">
        <f t="shared" si="395"/>
        <v>205553.75197500002</v>
      </c>
      <c r="W479" s="87">
        <v>1</v>
      </c>
      <c r="X479" s="84">
        <f t="shared" si="396"/>
        <v>205553.75197500002</v>
      </c>
    </row>
    <row r="480" spans="1:24" ht="36">
      <c r="A480" s="93"/>
      <c r="B480" s="179" t="s">
        <v>385</v>
      </c>
      <c r="C480" s="67" t="s">
        <v>41</v>
      </c>
      <c r="D480" s="85">
        <v>29.01</v>
      </c>
      <c r="E480" s="84" t="s">
        <v>237</v>
      </c>
      <c r="F480" s="66">
        <v>17697</v>
      </c>
      <c r="G480" s="66">
        <v>3.73</v>
      </c>
      <c r="H480" s="84">
        <f t="shared" si="391"/>
        <v>66009.81</v>
      </c>
      <c r="I480" s="84">
        <f t="shared" si="417"/>
        <v>154462.95539999998</v>
      </c>
      <c r="J480" s="66">
        <v>25</v>
      </c>
      <c r="K480" s="84">
        <f t="shared" si="392"/>
        <v>38615.738849999994</v>
      </c>
      <c r="L480" s="19">
        <f t="shared" si="415"/>
        <v>193078.69424999997</v>
      </c>
      <c r="M480" s="66"/>
      <c r="N480" s="66"/>
      <c r="O480" s="66"/>
      <c r="P480" s="86">
        <f t="shared" si="418"/>
        <v>0</v>
      </c>
      <c r="Q480" s="66">
        <v>150</v>
      </c>
      <c r="R480" s="84">
        <f t="shared" si="393"/>
        <v>26545.5</v>
      </c>
      <c r="S480" s="66"/>
      <c r="T480" s="84">
        <f t="shared" si="394"/>
        <v>0</v>
      </c>
      <c r="U480" s="19">
        <f t="shared" si="416"/>
        <v>19307.869424999997</v>
      </c>
      <c r="V480" s="19">
        <f t="shared" si="395"/>
        <v>238932.06367499998</v>
      </c>
      <c r="W480" s="87">
        <v>0.5</v>
      </c>
      <c r="X480" s="84">
        <f t="shared" si="396"/>
        <v>119466.03183749999</v>
      </c>
    </row>
    <row r="481" spans="1:24" ht="36">
      <c r="A481" s="93"/>
      <c r="B481" s="179" t="s">
        <v>385</v>
      </c>
      <c r="C481" s="67" t="s">
        <v>41</v>
      </c>
      <c r="D481" s="85">
        <v>10.130000000000001</v>
      </c>
      <c r="E481" s="84" t="s">
        <v>237</v>
      </c>
      <c r="F481" s="66">
        <v>17697</v>
      </c>
      <c r="G481" s="66">
        <v>3.57</v>
      </c>
      <c r="H481" s="84">
        <f t="shared" ref="H481" si="419">F481*G481</f>
        <v>63178.289999999994</v>
      </c>
      <c r="I481" s="84">
        <f t="shared" si="417"/>
        <v>147837.19859999997</v>
      </c>
      <c r="J481" s="66">
        <v>25</v>
      </c>
      <c r="K481" s="84">
        <f t="shared" ref="K481" si="420">I481*25%</f>
        <v>36959.299649999994</v>
      </c>
      <c r="L481" s="19">
        <f t="shared" ref="L481" si="421">I481+K481</f>
        <v>184796.49824999998</v>
      </c>
      <c r="M481" s="66"/>
      <c r="N481" s="66"/>
      <c r="O481" s="66"/>
      <c r="P481" s="86">
        <f t="shared" ref="P481" si="422">O481*F481/100</f>
        <v>0</v>
      </c>
      <c r="Q481" s="66">
        <v>150</v>
      </c>
      <c r="R481" s="84">
        <f t="shared" ref="R481" si="423">Q481*F481/100</f>
        <v>26545.5</v>
      </c>
      <c r="S481" s="66"/>
      <c r="T481" s="84">
        <f t="shared" ref="T481" si="424">S481*F481/100</f>
        <v>0</v>
      </c>
      <c r="U481" s="19">
        <f t="shared" ref="U481" si="425">(I481+K481)*10/100</f>
        <v>18479.649824999997</v>
      </c>
      <c r="V481" s="19">
        <f t="shared" ref="V481" si="426">I481+K481+N481+P481+R481+T481+U481</f>
        <v>229821.64807499998</v>
      </c>
      <c r="W481" s="87">
        <v>0.5</v>
      </c>
      <c r="X481" s="84">
        <f t="shared" ref="X481" si="427">V481*W481</f>
        <v>114910.82403749999</v>
      </c>
    </row>
    <row r="482" spans="1:24" ht="36">
      <c r="A482" s="93"/>
      <c r="B482" s="179" t="s">
        <v>207</v>
      </c>
      <c r="C482" s="67" t="s">
        <v>43</v>
      </c>
      <c r="D482" s="85">
        <v>34.090000000000003</v>
      </c>
      <c r="E482" s="84" t="s">
        <v>22</v>
      </c>
      <c r="F482" s="66">
        <v>17697</v>
      </c>
      <c r="G482" s="66">
        <v>4.53</v>
      </c>
      <c r="H482" s="84">
        <f t="shared" si="391"/>
        <v>80167.41</v>
      </c>
      <c r="I482" s="84">
        <f t="shared" si="417"/>
        <v>187591.73939999999</v>
      </c>
      <c r="J482" s="66">
        <v>25</v>
      </c>
      <c r="K482" s="84">
        <f t="shared" si="392"/>
        <v>46897.934849999998</v>
      </c>
      <c r="L482" s="19">
        <f t="shared" si="415"/>
        <v>234489.67424999998</v>
      </c>
      <c r="M482" s="66"/>
      <c r="N482" s="66"/>
      <c r="O482" s="66"/>
      <c r="P482" s="86">
        <f t="shared" si="418"/>
        <v>0</v>
      </c>
      <c r="Q482" s="66">
        <v>150</v>
      </c>
      <c r="R482" s="84">
        <f t="shared" si="393"/>
        <v>26545.5</v>
      </c>
      <c r="S482" s="66"/>
      <c r="T482" s="84">
        <f t="shared" si="394"/>
        <v>0</v>
      </c>
      <c r="U482" s="19">
        <f t="shared" si="416"/>
        <v>23448.967424999995</v>
      </c>
      <c r="V482" s="19">
        <f t="shared" si="395"/>
        <v>284484.14167499996</v>
      </c>
      <c r="W482" s="87">
        <v>0.75</v>
      </c>
      <c r="X482" s="84">
        <f t="shared" si="396"/>
        <v>213363.10625624997</v>
      </c>
    </row>
    <row r="483" spans="1:24" ht="36">
      <c r="A483" s="93"/>
      <c r="B483" s="179" t="s">
        <v>387</v>
      </c>
      <c r="C483" s="67" t="s">
        <v>43</v>
      </c>
      <c r="D483" s="85">
        <v>34.090000000000003</v>
      </c>
      <c r="E483" s="84" t="s">
        <v>22</v>
      </c>
      <c r="F483" s="66">
        <v>17697</v>
      </c>
      <c r="G483" s="66">
        <v>4.53</v>
      </c>
      <c r="H483" s="84">
        <f t="shared" si="391"/>
        <v>80167.41</v>
      </c>
      <c r="I483" s="84">
        <f t="shared" si="417"/>
        <v>187591.73939999999</v>
      </c>
      <c r="J483" s="66">
        <v>25</v>
      </c>
      <c r="K483" s="84">
        <f t="shared" si="392"/>
        <v>46897.934849999998</v>
      </c>
      <c r="L483" s="19">
        <f t="shared" si="415"/>
        <v>234489.67424999998</v>
      </c>
      <c r="M483" s="66"/>
      <c r="N483" s="66"/>
      <c r="O483" s="66">
        <v>190</v>
      </c>
      <c r="P483" s="86">
        <f t="shared" si="418"/>
        <v>33624.300000000003</v>
      </c>
      <c r="Q483" s="66">
        <v>150</v>
      </c>
      <c r="R483" s="84">
        <f t="shared" si="393"/>
        <v>26545.5</v>
      </c>
      <c r="S483" s="66"/>
      <c r="T483" s="84">
        <f t="shared" si="394"/>
        <v>0</v>
      </c>
      <c r="U483" s="19">
        <f t="shared" si="416"/>
        <v>23448.967424999995</v>
      </c>
      <c r="V483" s="19">
        <f t="shared" si="395"/>
        <v>318108.44167499995</v>
      </c>
      <c r="W483" s="87">
        <v>0.25</v>
      </c>
      <c r="X483" s="84">
        <f t="shared" si="396"/>
        <v>79527.110418749988</v>
      </c>
    </row>
    <row r="484" spans="1:24" ht="36">
      <c r="A484" s="93"/>
      <c r="B484" s="179" t="s">
        <v>386</v>
      </c>
      <c r="C484" s="67" t="s">
        <v>43</v>
      </c>
      <c r="D484" s="66">
        <v>29.09</v>
      </c>
      <c r="E484" s="83" t="s">
        <v>22</v>
      </c>
      <c r="F484" s="66">
        <v>17697</v>
      </c>
      <c r="G484" s="85">
        <v>4.53</v>
      </c>
      <c r="H484" s="84">
        <f t="shared" si="391"/>
        <v>80167.41</v>
      </c>
      <c r="I484" s="84">
        <f t="shared" si="417"/>
        <v>187591.73939999999</v>
      </c>
      <c r="J484" s="66">
        <v>25</v>
      </c>
      <c r="K484" s="84">
        <f t="shared" si="392"/>
        <v>46897.934849999998</v>
      </c>
      <c r="L484" s="19">
        <f t="shared" si="415"/>
        <v>234489.67424999998</v>
      </c>
      <c r="M484" s="66"/>
      <c r="N484" s="66"/>
      <c r="O484" s="66"/>
      <c r="P484" s="86">
        <f t="shared" si="418"/>
        <v>0</v>
      </c>
      <c r="Q484" s="66">
        <v>150</v>
      </c>
      <c r="R484" s="84">
        <f t="shared" si="393"/>
        <v>26545.5</v>
      </c>
      <c r="S484" s="66"/>
      <c r="T484" s="84">
        <f t="shared" si="394"/>
        <v>0</v>
      </c>
      <c r="U484" s="19">
        <f t="shared" si="416"/>
        <v>23448.967424999995</v>
      </c>
      <c r="V484" s="19">
        <f t="shared" si="395"/>
        <v>284484.14167499996</v>
      </c>
      <c r="W484" s="87">
        <v>1</v>
      </c>
      <c r="X484" s="84">
        <f t="shared" si="396"/>
        <v>284484.14167499996</v>
      </c>
    </row>
    <row r="485" spans="1:24" ht="45.75">
      <c r="A485" s="93"/>
      <c r="B485" s="113" t="s">
        <v>388</v>
      </c>
      <c r="C485" s="67" t="s">
        <v>41</v>
      </c>
      <c r="D485" s="274">
        <v>1.1000000000000001</v>
      </c>
      <c r="E485" s="84" t="s">
        <v>237</v>
      </c>
      <c r="F485" s="66">
        <v>17697</v>
      </c>
      <c r="G485" s="66">
        <v>3.36</v>
      </c>
      <c r="H485" s="84">
        <f t="shared" si="391"/>
        <v>59461.919999999998</v>
      </c>
      <c r="I485" s="84">
        <f t="shared" si="417"/>
        <v>139140.8928</v>
      </c>
      <c r="J485" s="66">
        <v>25</v>
      </c>
      <c r="K485" s="84">
        <f t="shared" si="392"/>
        <v>34785.2232</v>
      </c>
      <c r="L485" s="19">
        <f t="shared" si="415"/>
        <v>173926.11600000001</v>
      </c>
      <c r="M485" s="66"/>
      <c r="N485" s="66"/>
      <c r="O485" s="66"/>
      <c r="P485" s="86">
        <f t="shared" si="418"/>
        <v>0</v>
      </c>
      <c r="Q485" s="66"/>
      <c r="R485" s="84">
        <f t="shared" si="393"/>
        <v>0</v>
      </c>
      <c r="S485" s="66"/>
      <c r="T485" s="84">
        <f t="shared" si="394"/>
        <v>0</v>
      </c>
      <c r="U485" s="19">
        <f t="shared" si="416"/>
        <v>17392.6116</v>
      </c>
      <c r="V485" s="19">
        <f t="shared" si="395"/>
        <v>191318.72760000001</v>
      </c>
      <c r="W485" s="87">
        <v>1</v>
      </c>
      <c r="X485" s="84">
        <f t="shared" si="396"/>
        <v>191318.72760000001</v>
      </c>
    </row>
    <row r="486" spans="1:24" ht="36">
      <c r="A486" s="93"/>
      <c r="B486" s="179" t="s">
        <v>389</v>
      </c>
      <c r="C486" s="67" t="s">
        <v>41</v>
      </c>
      <c r="D486" s="85">
        <v>10.130000000000001</v>
      </c>
      <c r="E486" s="84" t="s">
        <v>237</v>
      </c>
      <c r="F486" s="66">
        <v>17697</v>
      </c>
      <c r="G486" s="85">
        <v>3.57</v>
      </c>
      <c r="H486" s="84">
        <f t="shared" ref="H486:H505" si="428">F486*G486</f>
        <v>63178.289999999994</v>
      </c>
      <c r="I486" s="84">
        <f t="shared" si="417"/>
        <v>147837.19859999997</v>
      </c>
      <c r="J486" s="66">
        <v>25</v>
      </c>
      <c r="K486" s="84">
        <f t="shared" ref="K486:K505" si="429">I486*25%</f>
        <v>36959.299649999994</v>
      </c>
      <c r="L486" s="19">
        <f t="shared" si="415"/>
        <v>184796.49824999998</v>
      </c>
      <c r="M486" s="66"/>
      <c r="N486" s="66"/>
      <c r="O486" s="66"/>
      <c r="P486" s="86">
        <f t="shared" si="418"/>
        <v>0</v>
      </c>
      <c r="Q486" s="66">
        <v>150</v>
      </c>
      <c r="R486" s="84">
        <f t="shared" ref="R486:R505" si="430">Q486*F486/100</f>
        <v>26545.5</v>
      </c>
      <c r="S486" s="66"/>
      <c r="T486" s="84">
        <f t="shared" ref="T486:T505" si="431">S486*F486/100</f>
        <v>0</v>
      </c>
      <c r="U486" s="19">
        <f t="shared" si="416"/>
        <v>18479.649824999997</v>
      </c>
      <c r="V486" s="19">
        <f t="shared" ref="V486:V505" si="432">I486+K486+N486+P486+R486+T486+U486</f>
        <v>229821.64807499998</v>
      </c>
      <c r="W486" s="87">
        <v>0.25</v>
      </c>
      <c r="X486" s="84">
        <f t="shared" ref="X486:X505" si="433">V486*W486</f>
        <v>57455.412018749994</v>
      </c>
    </row>
    <row r="487" spans="1:24" ht="27.75" customHeight="1">
      <c r="A487" s="93"/>
      <c r="B487" s="179" t="s">
        <v>104</v>
      </c>
      <c r="C487" s="67" t="s">
        <v>44</v>
      </c>
      <c r="D487" s="85">
        <v>40.090000000000003</v>
      </c>
      <c r="E487" s="84">
        <v>1</v>
      </c>
      <c r="F487" s="66">
        <v>17697</v>
      </c>
      <c r="G487" s="66">
        <v>4.41</v>
      </c>
      <c r="H487" s="84">
        <f t="shared" si="428"/>
        <v>78043.77</v>
      </c>
      <c r="I487" s="84">
        <f t="shared" si="417"/>
        <v>182622.42180000001</v>
      </c>
      <c r="J487" s="66">
        <v>25</v>
      </c>
      <c r="K487" s="84">
        <f t="shared" si="429"/>
        <v>45655.605450000003</v>
      </c>
      <c r="L487" s="19">
        <f t="shared" si="415"/>
        <v>228278.02725000001</v>
      </c>
      <c r="M487" s="66"/>
      <c r="N487" s="66"/>
      <c r="O487" s="66"/>
      <c r="P487" s="86">
        <f t="shared" si="418"/>
        <v>0</v>
      </c>
      <c r="Q487" s="66">
        <v>150</v>
      </c>
      <c r="R487" s="84">
        <f t="shared" si="430"/>
        <v>26545.5</v>
      </c>
      <c r="S487" s="66"/>
      <c r="T487" s="84">
        <f t="shared" si="431"/>
        <v>0</v>
      </c>
      <c r="U487" s="19">
        <f t="shared" si="416"/>
        <v>22827.802725000001</v>
      </c>
      <c r="V487" s="19">
        <f t="shared" si="432"/>
        <v>277651.329975</v>
      </c>
      <c r="W487" s="87">
        <v>1</v>
      </c>
      <c r="X487" s="84">
        <f t="shared" si="433"/>
        <v>277651.329975</v>
      </c>
    </row>
    <row r="488" spans="1:24" ht="36">
      <c r="A488" s="93"/>
      <c r="B488" s="179" t="s">
        <v>390</v>
      </c>
      <c r="C488" s="67" t="s">
        <v>41</v>
      </c>
      <c r="D488" s="66">
        <v>22.06</v>
      </c>
      <c r="E488" s="84" t="s">
        <v>237</v>
      </c>
      <c r="F488" s="66">
        <v>17697</v>
      </c>
      <c r="G488" s="66">
        <v>3.69</v>
      </c>
      <c r="H488" s="84">
        <f t="shared" si="428"/>
        <v>65301.93</v>
      </c>
      <c r="I488" s="84">
        <f t="shared" si="417"/>
        <v>152806.51619999998</v>
      </c>
      <c r="J488" s="66">
        <v>25</v>
      </c>
      <c r="K488" s="84">
        <f t="shared" si="429"/>
        <v>38201.629049999996</v>
      </c>
      <c r="L488" s="19">
        <f t="shared" si="415"/>
        <v>191008.14524999997</v>
      </c>
      <c r="M488" s="66"/>
      <c r="N488" s="66"/>
      <c r="O488" s="66"/>
      <c r="P488" s="86">
        <f t="shared" si="418"/>
        <v>0</v>
      </c>
      <c r="Q488" s="66">
        <v>150</v>
      </c>
      <c r="R488" s="84">
        <f t="shared" si="430"/>
        <v>26545.5</v>
      </c>
      <c r="S488" s="66"/>
      <c r="T488" s="84">
        <f t="shared" si="431"/>
        <v>0</v>
      </c>
      <c r="U488" s="19">
        <f t="shared" si="416"/>
        <v>19100.814524999998</v>
      </c>
      <c r="V488" s="19">
        <f t="shared" si="432"/>
        <v>236654.45977499997</v>
      </c>
      <c r="W488" s="87">
        <v>0.25</v>
      </c>
      <c r="X488" s="84">
        <f t="shared" si="433"/>
        <v>59163.614943749992</v>
      </c>
    </row>
    <row r="489" spans="1:24" ht="36">
      <c r="A489" s="93"/>
      <c r="B489" s="179" t="s">
        <v>391</v>
      </c>
      <c r="C489" s="67" t="s">
        <v>41</v>
      </c>
      <c r="D489" s="66">
        <v>22.06</v>
      </c>
      <c r="E489" s="84" t="s">
        <v>237</v>
      </c>
      <c r="F489" s="66">
        <v>17697</v>
      </c>
      <c r="G489" s="66">
        <v>3.69</v>
      </c>
      <c r="H489" s="84">
        <f t="shared" si="428"/>
        <v>65301.93</v>
      </c>
      <c r="I489" s="84">
        <f t="shared" si="417"/>
        <v>152806.51619999998</v>
      </c>
      <c r="J489" s="66">
        <v>25</v>
      </c>
      <c r="K489" s="84">
        <f t="shared" si="429"/>
        <v>38201.629049999996</v>
      </c>
      <c r="L489" s="19">
        <f t="shared" si="415"/>
        <v>191008.14524999997</v>
      </c>
      <c r="M489" s="66"/>
      <c r="N489" s="66"/>
      <c r="O489" s="66">
        <v>190</v>
      </c>
      <c r="P489" s="86">
        <f t="shared" si="418"/>
        <v>33624.300000000003</v>
      </c>
      <c r="Q489" s="66">
        <v>150</v>
      </c>
      <c r="R489" s="84">
        <f t="shared" si="430"/>
        <v>26545.5</v>
      </c>
      <c r="S489" s="66"/>
      <c r="T489" s="84">
        <f t="shared" si="431"/>
        <v>0</v>
      </c>
      <c r="U489" s="19">
        <f t="shared" si="416"/>
        <v>19100.814524999998</v>
      </c>
      <c r="V489" s="19">
        <f t="shared" si="432"/>
        <v>270278.75977499998</v>
      </c>
      <c r="W489" s="87">
        <v>0.25</v>
      </c>
      <c r="X489" s="84">
        <f t="shared" si="433"/>
        <v>67569.689943749996</v>
      </c>
    </row>
    <row r="490" spans="1:24" ht="35.25" customHeight="1">
      <c r="A490" s="93"/>
      <c r="B490" s="179" t="s">
        <v>392</v>
      </c>
      <c r="C490" s="67" t="s">
        <v>41</v>
      </c>
      <c r="D490" s="66">
        <v>10.130000000000001</v>
      </c>
      <c r="E490" s="84" t="s">
        <v>237</v>
      </c>
      <c r="F490" s="66">
        <v>17697</v>
      </c>
      <c r="G490" s="66">
        <v>3.57</v>
      </c>
      <c r="H490" s="84">
        <f t="shared" si="428"/>
        <v>63178.289999999994</v>
      </c>
      <c r="I490" s="84">
        <f t="shared" si="417"/>
        <v>147837.19859999997</v>
      </c>
      <c r="J490" s="66">
        <v>25</v>
      </c>
      <c r="K490" s="84">
        <f t="shared" si="429"/>
        <v>36959.299649999994</v>
      </c>
      <c r="L490" s="19">
        <f t="shared" si="415"/>
        <v>184796.49824999998</v>
      </c>
      <c r="M490" s="66"/>
      <c r="N490" s="66"/>
      <c r="O490" s="66"/>
      <c r="P490" s="86">
        <f t="shared" si="418"/>
        <v>0</v>
      </c>
      <c r="Q490" s="66">
        <v>150</v>
      </c>
      <c r="R490" s="84">
        <f t="shared" si="430"/>
        <v>26545.5</v>
      </c>
      <c r="S490" s="66"/>
      <c r="T490" s="84">
        <f t="shared" si="431"/>
        <v>0</v>
      </c>
      <c r="U490" s="19">
        <f t="shared" si="416"/>
        <v>18479.649824999997</v>
      </c>
      <c r="V490" s="19">
        <f t="shared" si="432"/>
        <v>229821.64807499998</v>
      </c>
      <c r="W490" s="87">
        <v>1</v>
      </c>
      <c r="X490" s="84">
        <f t="shared" si="433"/>
        <v>229821.64807499998</v>
      </c>
    </row>
    <row r="491" spans="1:24" ht="34.5" customHeight="1">
      <c r="A491" s="93"/>
      <c r="B491" s="179" t="s">
        <v>208</v>
      </c>
      <c r="C491" s="67" t="s">
        <v>41</v>
      </c>
      <c r="D491" s="66">
        <v>22.06</v>
      </c>
      <c r="E491" s="84" t="s">
        <v>237</v>
      </c>
      <c r="F491" s="66">
        <v>17697</v>
      </c>
      <c r="G491" s="66">
        <v>3.69</v>
      </c>
      <c r="H491" s="84">
        <f t="shared" si="428"/>
        <v>65301.93</v>
      </c>
      <c r="I491" s="84">
        <f t="shared" si="417"/>
        <v>152806.51619999998</v>
      </c>
      <c r="J491" s="66">
        <v>25</v>
      </c>
      <c r="K491" s="84">
        <f t="shared" si="429"/>
        <v>38201.629049999996</v>
      </c>
      <c r="L491" s="19">
        <f t="shared" si="415"/>
        <v>191008.14524999997</v>
      </c>
      <c r="M491" s="66"/>
      <c r="N491" s="66"/>
      <c r="O491" s="66"/>
      <c r="P491" s="86">
        <f t="shared" si="418"/>
        <v>0</v>
      </c>
      <c r="Q491" s="66">
        <v>150</v>
      </c>
      <c r="R491" s="84">
        <f t="shared" si="430"/>
        <v>26545.5</v>
      </c>
      <c r="S491" s="66"/>
      <c r="T491" s="84">
        <f t="shared" si="431"/>
        <v>0</v>
      </c>
      <c r="U491" s="19">
        <f t="shared" si="416"/>
        <v>19100.814524999998</v>
      </c>
      <c r="V491" s="19">
        <f t="shared" si="432"/>
        <v>236654.45977499997</v>
      </c>
      <c r="W491" s="87">
        <v>0.5</v>
      </c>
      <c r="X491" s="84">
        <f t="shared" si="433"/>
        <v>118327.22988749998</v>
      </c>
    </row>
    <row r="492" spans="1:24" ht="63" customHeight="1">
      <c r="A492" s="93"/>
      <c r="B492" s="113" t="s">
        <v>393</v>
      </c>
      <c r="C492" s="67" t="s">
        <v>41</v>
      </c>
      <c r="D492" s="66">
        <v>10.130000000000001</v>
      </c>
      <c r="E492" s="84" t="s">
        <v>237</v>
      </c>
      <c r="F492" s="66">
        <v>17697</v>
      </c>
      <c r="G492" s="66">
        <v>3.57</v>
      </c>
      <c r="H492" s="84">
        <f t="shared" si="428"/>
        <v>63178.289999999994</v>
      </c>
      <c r="I492" s="84">
        <f t="shared" si="417"/>
        <v>147837.19859999997</v>
      </c>
      <c r="J492" s="66">
        <v>25</v>
      </c>
      <c r="K492" s="84">
        <f t="shared" si="429"/>
        <v>36959.299649999994</v>
      </c>
      <c r="L492" s="19">
        <f t="shared" si="415"/>
        <v>184796.49824999998</v>
      </c>
      <c r="M492" s="66"/>
      <c r="N492" s="66"/>
      <c r="O492" s="66"/>
      <c r="P492" s="86">
        <f t="shared" si="418"/>
        <v>0</v>
      </c>
      <c r="Q492" s="66"/>
      <c r="R492" s="84">
        <f t="shared" si="430"/>
        <v>0</v>
      </c>
      <c r="S492" s="66"/>
      <c r="T492" s="84">
        <f t="shared" si="431"/>
        <v>0</v>
      </c>
      <c r="U492" s="19">
        <f t="shared" si="416"/>
        <v>18479.649824999997</v>
      </c>
      <c r="V492" s="19">
        <f t="shared" si="432"/>
        <v>203276.14807499998</v>
      </c>
      <c r="W492" s="87">
        <v>0.5</v>
      </c>
      <c r="X492" s="84">
        <f t="shared" si="433"/>
        <v>101638.07403749999</v>
      </c>
    </row>
    <row r="493" spans="1:24" ht="36">
      <c r="A493" s="93"/>
      <c r="B493" s="179" t="s">
        <v>394</v>
      </c>
      <c r="C493" s="67" t="s">
        <v>41</v>
      </c>
      <c r="D493" s="66">
        <v>10.130000000000001</v>
      </c>
      <c r="E493" s="84" t="s">
        <v>237</v>
      </c>
      <c r="F493" s="66">
        <v>17697</v>
      </c>
      <c r="G493" s="66">
        <v>3.57</v>
      </c>
      <c r="H493" s="84">
        <f t="shared" si="428"/>
        <v>63178.289999999994</v>
      </c>
      <c r="I493" s="84">
        <f t="shared" si="417"/>
        <v>147837.19859999997</v>
      </c>
      <c r="J493" s="66">
        <v>25</v>
      </c>
      <c r="K493" s="84">
        <f t="shared" si="429"/>
        <v>36959.299649999994</v>
      </c>
      <c r="L493" s="19">
        <f t="shared" si="415"/>
        <v>184796.49824999998</v>
      </c>
      <c r="M493" s="66"/>
      <c r="N493" s="66"/>
      <c r="O493" s="66"/>
      <c r="P493" s="86">
        <f t="shared" si="418"/>
        <v>0</v>
      </c>
      <c r="Q493" s="66">
        <v>150</v>
      </c>
      <c r="R493" s="84">
        <f t="shared" si="430"/>
        <v>26545.5</v>
      </c>
      <c r="S493" s="66"/>
      <c r="T493" s="84">
        <f t="shared" si="431"/>
        <v>0</v>
      </c>
      <c r="U493" s="19">
        <f t="shared" si="416"/>
        <v>18479.649824999997</v>
      </c>
      <c r="V493" s="19">
        <f t="shared" si="432"/>
        <v>229821.64807499998</v>
      </c>
      <c r="W493" s="87">
        <v>0.5</v>
      </c>
      <c r="X493" s="84">
        <f t="shared" si="433"/>
        <v>114910.82403749999</v>
      </c>
    </row>
    <row r="494" spans="1:24" ht="36">
      <c r="A494" s="93"/>
      <c r="B494" s="179" t="s">
        <v>395</v>
      </c>
      <c r="C494" s="67" t="s">
        <v>41</v>
      </c>
      <c r="D494" s="66">
        <v>10.130000000000001</v>
      </c>
      <c r="E494" s="84" t="s">
        <v>237</v>
      </c>
      <c r="F494" s="66">
        <v>17697</v>
      </c>
      <c r="G494" s="66">
        <v>3.57</v>
      </c>
      <c r="H494" s="84">
        <f t="shared" si="428"/>
        <v>63178.289999999994</v>
      </c>
      <c r="I494" s="84">
        <f t="shared" si="417"/>
        <v>147837.19859999997</v>
      </c>
      <c r="J494" s="66">
        <v>25</v>
      </c>
      <c r="K494" s="84">
        <f t="shared" si="429"/>
        <v>36959.299649999994</v>
      </c>
      <c r="L494" s="19">
        <f t="shared" si="415"/>
        <v>184796.49824999998</v>
      </c>
      <c r="M494" s="66"/>
      <c r="N494" s="66"/>
      <c r="O494" s="66"/>
      <c r="P494" s="86">
        <f t="shared" si="418"/>
        <v>0</v>
      </c>
      <c r="Q494" s="66">
        <v>150</v>
      </c>
      <c r="R494" s="84">
        <f t="shared" si="430"/>
        <v>26545.5</v>
      </c>
      <c r="S494" s="66"/>
      <c r="T494" s="84">
        <f t="shared" si="431"/>
        <v>0</v>
      </c>
      <c r="U494" s="19">
        <f t="shared" si="416"/>
        <v>18479.649824999997</v>
      </c>
      <c r="V494" s="19">
        <f t="shared" si="432"/>
        <v>229821.64807499998</v>
      </c>
      <c r="W494" s="87">
        <v>1</v>
      </c>
      <c r="X494" s="84">
        <f t="shared" si="433"/>
        <v>229821.64807499998</v>
      </c>
    </row>
    <row r="495" spans="1:24" ht="36">
      <c r="A495" s="93"/>
      <c r="B495" s="179" t="s">
        <v>396</v>
      </c>
      <c r="C495" s="67" t="s">
        <v>41</v>
      </c>
      <c r="D495" s="66">
        <v>11.04</v>
      </c>
      <c r="E495" s="84" t="s">
        <v>237</v>
      </c>
      <c r="F495" s="66">
        <v>17697</v>
      </c>
      <c r="G495" s="66">
        <v>3.57</v>
      </c>
      <c r="H495" s="84">
        <f t="shared" si="428"/>
        <v>63178.289999999994</v>
      </c>
      <c r="I495" s="84">
        <f t="shared" si="417"/>
        <v>147837.19859999997</v>
      </c>
      <c r="J495" s="66">
        <v>25</v>
      </c>
      <c r="K495" s="84">
        <f t="shared" si="429"/>
        <v>36959.299649999994</v>
      </c>
      <c r="L495" s="19">
        <f t="shared" si="415"/>
        <v>184796.49824999998</v>
      </c>
      <c r="M495" s="66"/>
      <c r="N495" s="66"/>
      <c r="O495" s="66"/>
      <c r="P495" s="86">
        <f t="shared" si="418"/>
        <v>0</v>
      </c>
      <c r="Q495" s="66">
        <v>150</v>
      </c>
      <c r="R495" s="84">
        <f t="shared" si="430"/>
        <v>26545.5</v>
      </c>
      <c r="S495" s="66"/>
      <c r="T495" s="84">
        <f t="shared" si="431"/>
        <v>0</v>
      </c>
      <c r="U495" s="19">
        <f t="shared" si="416"/>
        <v>18479.649824999997</v>
      </c>
      <c r="V495" s="19">
        <f t="shared" si="432"/>
        <v>229821.64807499998</v>
      </c>
      <c r="W495" s="87">
        <v>1</v>
      </c>
      <c r="X495" s="84">
        <f t="shared" si="433"/>
        <v>229821.64807499998</v>
      </c>
    </row>
    <row r="496" spans="1:24" ht="74.25" customHeight="1">
      <c r="A496" s="93"/>
      <c r="B496" s="113" t="s">
        <v>397</v>
      </c>
      <c r="C496" s="67" t="s">
        <v>43</v>
      </c>
      <c r="D496" s="66">
        <v>17.11</v>
      </c>
      <c r="E496" s="84" t="s">
        <v>22</v>
      </c>
      <c r="F496" s="66">
        <v>17697</v>
      </c>
      <c r="G496" s="66">
        <v>4.4000000000000004</v>
      </c>
      <c r="H496" s="84">
        <f t="shared" si="428"/>
        <v>77866.8</v>
      </c>
      <c r="I496" s="84">
        <f t="shared" si="417"/>
        <v>182208.31200000001</v>
      </c>
      <c r="J496" s="66">
        <v>25</v>
      </c>
      <c r="K496" s="84">
        <f t="shared" si="429"/>
        <v>45552.078000000001</v>
      </c>
      <c r="L496" s="19">
        <f t="shared" si="415"/>
        <v>227760.39</v>
      </c>
      <c r="M496" s="66"/>
      <c r="N496" s="66"/>
      <c r="O496" s="66"/>
      <c r="P496" s="86">
        <f t="shared" si="418"/>
        <v>0</v>
      </c>
      <c r="Q496" s="66"/>
      <c r="R496" s="84">
        <f t="shared" si="430"/>
        <v>0</v>
      </c>
      <c r="S496" s="66"/>
      <c r="T496" s="84">
        <f t="shared" si="431"/>
        <v>0</v>
      </c>
      <c r="U496" s="19">
        <f t="shared" si="416"/>
        <v>22776.039000000004</v>
      </c>
      <c r="V496" s="19">
        <f t="shared" si="432"/>
        <v>250536.429</v>
      </c>
      <c r="W496" s="87">
        <v>1</v>
      </c>
      <c r="X496" s="84">
        <f t="shared" si="433"/>
        <v>250536.429</v>
      </c>
    </row>
    <row r="497" spans="1:79" ht="36">
      <c r="A497" s="93"/>
      <c r="B497" s="179" t="s">
        <v>398</v>
      </c>
      <c r="C497" s="67" t="s">
        <v>47</v>
      </c>
      <c r="D497" s="66">
        <v>32.03</v>
      </c>
      <c r="E497" s="84">
        <v>2</v>
      </c>
      <c r="F497" s="66">
        <v>17697</v>
      </c>
      <c r="G497" s="66">
        <v>4.29</v>
      </c>
      <c r="H497" s="84">
        <f t="shared" si="428"/>
        <v>75920.13</v>
      </c>
      <c r="I497" s="84">
        <f t="shared" si="417"/>
        <v>177653.1042</v>
      </c>
      <c r="J497" s="66">
        <v>25</v>
      </c>
      <c r="K497" s="84">
        <f t="shared" si="429"/>
        <v>44413.27605</v>
      </c>
      <c r="L497" s="19">
        <f t="shared" si="415"/>
        <v>222066.38024999999</v>
      </c>
      <c r="M497" s="66"/>
      <c r="N497" s="66"/>
      <c r="O497" s="66"/>
      <c r="P497" s="86">
        <f t="shared" si="418"/>
        <v>0</v>
      </c>
      <c r="Q497" s="66">
        <v>150</v>
      </c>
      <c r="R497" s="84">
        <f t="shared" si="430"/>
        <v>26545.5</v>
      </c>
      <c r="S497" s="66"/>
      <c r="T497" s="84">
        <f t="shared" si="431"/>
        <v>0</v>
      </c>
      <c r="U497" s="19">
        <f t="shared" si="416"/>
        <v>22206.638024999997</v>
      </c>
      <c r="V497" s="19">
        <f t="shared" si="432"/>
        <v>270818.51827499998</v>
      </c>
      <c r="W497" s="87">
        <v>0.75</v>
      </c>
      <c r="X497" s="84">
        <f t="shared" si="433"/>
        <v>203113.88870625</v>
      </c>
    </row>
    <row r="498" spans="1:79" ht="36">
      <c r="A498" s="93"/>
      <c r="B498" s="179" t="s">
        <v>399</v>
      </c>
      <c r="C498" s="67" t="s">
        <v>43</v>
      </c>
      <c r="D498" s="85">
        <v>39</v>
      </c>
      <c r="E498" s="84" t="s">
        <v>22</v>
      </c>
      <c r="F498" s="66">
        <v>17697</v>
      </c>
      <c r="G498" s="66">
        <v>4.53</v>
      </c>
      <c r="H498" s="84">
        <f t="shared" si="428"/>
        <v>80167.41</v>
      </c>
      <c r="I498" s="84">
        <f t="shared" si="417"/>
        <v>187591.73939999999</v>
      </c>
      <c r="J498" s="66">
        <v>25</v>
      </c>
      <c r="K498" s="84">
        <f t="shared" si="429"/>
        <v>46897.934849999998</v>
      </c>
      <c r="L498" s="19">
        <f t="shared" si="415"/>
        <v>234489.67424999998</v>
      </c>
      <c r="M498" s="66"/>
      <c r="N498" s="66"/>
      <c r="O498" s="66"/>
      <c r="P498" s="86">
        <f t="shared" si="418"/>
        <v>0</v>
      </c>
      <c r="Q498" s="66">
        <v>150</v>
      </c>
      <c r="R498" s="84">
        <f t="shared" si="430"/>
        <v>26545.5</v>
      </c>
      <c r="S498" s="66"/>
      <c r="T498" s="84">
        <f t="shared" si="431"/>
        <v>0</v>
      </c>
      <c r="U498" s="19">
        <f t="shared" si="416"/>
        <v>23448.967424999995</v>
      </c>
      <c r="V498" s="19">
        <f t="shared" si="432"/>
        <v>284484.14167499996</v>
      </c>
      <c r="W498" s="87">
        <v>0.5</v>
      </c>
      <c r="X498" s="84">
        <f t="shared" si="433"/>
        <v>142242.07083749998</v>
      </c>
    </row>
    <row r="499" spans="1:79" ht="36">
      <c r="A499" s="93"/>
      <c r="B499" s="179" t="s">
        <v>399</v>
      </c>
      <c r="C499" s="67" t="s">
        <v>41</v>
      </c>
      <c r="D499" s="85">
        <v>10.130000000000001</v>
      </c>
      <c r="E499" s="84" t="s">
        <v>237</v>
      </c>
      <c r="F499" s="66">
        <v>17697</v>
      </c>
      <c r="G499" s="66">
        <v>3.57</v>
      </c>
      <c r="H499" s="84">
        <f t="shared" si="428"/>
        <v>63178.289999999994</v>
      </c>
      <c r="I499" s="84">
        <f t="shared" si="417"/>
        <v>147837.19859999997</v>
      </c>
      <c r="J499" s="66">
        <v>25</v>
      </c>
      <c r="K499" s="84">
        <f t="shared" si="429"/>
        <v>36959.299649999994</v>
      </c>
      <c r="L499" s="19">
        <f t="shared" si="415"/>
        <v>184796.49824999998</v>
      </c>
      <c r="M499" s="66"/>
      <c r="N499" s="66"/>
      <c r="O499" s="66"/>
      <c r="P499" s="86">
        <f t="shared" si="418"/>
        <v>0</v>
      </c>
      <c r="Q499" s="66">
        <v>150</v>
      </c>
      <c r="R499" s="84">
        <f t="shared" si="430"/>
        <v>26545.5</v>
      </c>
      <c r="S499" s="66"/>
      <c r="T499" s="84">
        <f t="shared" si="431"/>
        <v>0</v>
      </c>
      <c r="U499" s="19">
        <f t="shared" si="416"/>
        <v>18479.649824999997</v>
      </c>
      <c r="V499" s="19">
        <f t="shared" si="432"/>
        <v>229821.64807499998</v>
      </c>
      <c r="W499" s="87">
        <v>0.25</v>
      </c>
      <c r="X499" s="84">
        <f t="shared" si="433"/>
        <v>57455.412018749994</v>
      </c>
    </row>
    <row r="500" spans="1:79" ht="36">
      <c r="A500" s="93"/>
      <c r="B500" s="179" t="s">
        <v>400</v>
      </c>
      <c r="C500" s="67" t="s">
        <v>43</v>
      </c>
      <c r="D500" s="85">
        <v>39</v>
      </c>
      <c r="E500" s="84" t="s">
        <v>22</v>
      </c>
      <c r="F500" s="66">
        <v>17697</v>
      </c>
      <c r="G500" s="66">
        <v>4.53</v>
      </c>
      <c r="H500" s="84">
        <f t="shared" si="428"/>
        <v>80167.41</v>
      </c>
      <c r="I500" s="84">
        <f t="shared" si="417"/>
        <v>187591.73939999999</v>
      </c>
      <c r="J500" s="66">
        <v>25</v>
      </c>
      <c r="K500" s="84">
        <f t="shared" si="429"/>
        <v>46897.934849999998</v>
      </c>
      <c r="L500" s="19">
        <f t="shared" si="415"/>
        <v>234489.67424999998</v>
      </c>
      <c r="M500" s="66"/>
      <c r="N500" s="66"/>
      <c r="O500" s="66"/>
      <c r="P500" s="86">
        <f t="shared" si="418"/>
        <v>0</v>
      </c>
      <c r="Q500" s="66">
        <v>150</v>
      </c>
      <c r="R500" s="84">
        <f t="shared" si="430"/>
        <v>26545.5</v>
      </c>
      <c r="S500" s="66"/>
      <c r="T500" s="84">
        <f t="shared" si="431"/>
        <v>0</v>
      </c>
      <c r="U500" s="19">
        <f t="shared" si="416"/>
        <v>23448.967424999995</v>
      </c>
      <c r="V500" s="19">
        <f t="shared" si="432"/>
        <v>284484.14167499996</v>
      </c>
      <c r="W500" s="87">
        <v>0.5</v>
      </c>
      <c r="X500" s="84">
        <f t="shared" si="433"/>
        <v>142242.07083749998</v>
      </c>
    </row>
    <row r="501" spans="1:79" ht="36">
      <c r="A501" s="93"/>
      <c r="B501" s="179" t="s">
        <v>400</v>
      </c>
      <c r="C501" s="67" t="s">
        <v>41</v>
      </c>
      <c r="D501" s="66">
        <v>10.130000000000001</v>
      </c>
      <c r="E501" s="83" t="s">
        <v>237</v>
      </c>
      <c r="F501" s="66">
        <v>17697</v>
      </c>
      <c r="G501" s="66">
        <v>3.57</v>
      </c>
      <c r="H501" s="84">
        <f t="shared" si="428"/>
        <v>63178.289999999994</v>
      </c>
      <c r="I501" s="84">
        <f t="shared" si="417"/>
        <v>147837.19859999997</v>
      </c>
      <c r="J501" s="66">
        <v>25</v>
      </c>
      <c r="K501" s="84">
        <f t="shared" si="429"/>
        <v>36959.299649999994</v>
      </c>
      <c r="L501" s="19">
        <f t="shared" si="415"/>
        <v>184796.49824999998</v>
      </c>
      <c r="M501" s="66"/>
      <c r="N501" s="66"/>
      <c r="O501" s="66"/>
      <c r="P501" s="86">
        <f t="shared" si="418"/>
        <v>0</v>
      </c>
      <c r="Q501" s="66">
        <v>150</v>
      </c>
      <c r="R501" s="84">
        <f t="shared" si="430"/>
        <v>26545.5</v>
      </c>
      <c r="S501" s="66"/>
      <c r="T501" s="84">
        <f t="shared" si="431"/>
        <v>0</v>
      </c>
      <c r="U501" s="19">
        <f t="shared" si="416"/>
        <v>18479.649824999997</v>
      </c>
      <c r="V501" s="19">
        <f t="shared" si="432"/>
        <v>229821.64807499998</v>
      </c>
      <c r="W501" s="87">
        <v>0.5</v>
      </c>
      <c r="X501" s="84">
        <f t="shared" si="433"/>
        <v>114910.82403749999</v>
      </c>
    </row>
    <row r="502" spans="1:79" ht="36">
      <c r="A502" s="93"/>
      <c r="B502" s="179" t="s">
        <v>401</v>
      </c>
      <c r="C502" s="67" t="s">
        <v>43</v>
      </c>
      <c r="D502" s="66">
        <v>22.08</v>
      </c>
      <c r="E502" s="83" t="s">
        <v>22</v>
      </c>
      <c r="F502" s="66">
        <v>17697</v>
      </c>
      <c r="G502" s="85">
        <v>4.46</v>
      </c>
      <c r="H502" s="84">
        <f t="shared" si="428"/>
        <v>78928.62</v>
      </c>
      <c r="I502" s="84">
        <f t="shared" si="417"/>
        <v>184692.97079999998</v>
      </c>
      <c r="J502" s="66">
        <v>25</v>
      </c>
      <c r="K502" s="84">
        <f t="shared" si="429"/>
        <v>46173.242699999995</v>
      </c>
      <c r="L502" s="19">
        <f t="shared" si="415"/>
        <v>230866.21349999998</v>
      </c>
      <c r="M502" s="66"/>
      <c r="N502" s="66"/>
      <c r="O502" s="66"/>
      <c r="P502" s="86">
        <f t="shared" si="418"/>
        <v>0</v>
      </c>
      <c r="Q502" s="66">
        <v>150</v>
      </c>
      <c r="R502" s="84">
        <f t="shared" si="430"/>
        <v>26545.5</v>
      </c>
      <c r="S502" s="66"/>
      <c r="T502" s="84">
        <f t="shared" si="431"/>
        <v>0</v>
      </c>
      <c r="U502" s="19">
        <f t="shared" si="416"/>
        <v>23086.621349999998</v>
      </c>
      <c r="V502" s="19">
        <f t="shared" si="432"/>
        <v>280498.33484999998</v>
      </c>
      <c r="W502" s="87">
        <v>0.75</v>
      </c>
      <c r="X502" s="84">
        <f t="shared" si="433"/>
        <v>210373.75113749999</v>
      </c>
    </row>
    <row r="503" spans="1:79" ht="54">
      <c r="A503" s="93"/>
      <c r="B503" s="179" t="s">
        <v>404</v>
      </c>
      <c r="C503" s="67" t="s">
        <v>43</v>
      </c>
      <c r="D503" s="66">
        <v>22.08</v>
      </c>
      <c r="E503" s="83" t="s">
        <v>22</v>
      </c>
      <c r="F503" s="66">
        <v>17697</v>
      </c>
      <c r="G503" s="66">
        <v>4.46</v>
      </c>
      <c r="H503" s="84">
        <f t="shared" si="428"/>
        <v>78928.62</v>
      </c>
      <c r="I503" s="84">
        <f t="shared" si="417"/>
        <v>184692.97079999998</v>
      </c>
      <c r="J503" s="66">
        <v>25</v>
      </c>
      <c r="K503" s="84">
        <f t="shared" si="429"/>
        <v>46173.242699999995</v>
      </c>
      <c r="L503" s="19">
        <f t="shared" si="415"/>
        <v>230866.21349999998</v>
      </c>
      <c r="M503" s="66"/>
      <c r="N503" s="66"/>
      <c r="O503" s="66">
        <v>190</v>
      </c>
      <c r="P503" s="86">
        <f t="shared" si="418"/>
        <v>33624.300000000003</v>
      </c>
      <c r="Q503" s="66">
        <v>150</v>
      </c>
      <c r="R503" s="84">
        <f t="shared" si="430"/>
        <v>26545.5</v>
      </c>
      <c r="S503" s="66"/>
      <c r="T503" s="84">
        <f t="shared" si="431"/>
        <v>0</v>
      </c>
      <c r="U503" s="19">
        <f t="shared" si="416"/>
        <v>23086.621349999998</v>
      </c>
      <c r="V503" s="19">
        <f t="shared" si="432"/>
        <v>314122.63484999997</v>
      </c>
      <c r="W503" s="87">
        <v>0.25</v>
      </c>
      <c r="X503" s="84">
        <f t="shared" si="433"/>
        <v>78530.658712499993</v>
      </c>
    </row>
    <row r="504" spans="1:79" ht="29.25" customHeight="1">
      <c r="A504" s="93"/>
      <c r="B504" s="179" t="s">
        <v>405</v>
      </c>
      <c r="C504" s="67" t="s">
        <v>41</v>
      </c>
      <c r="D504" s="66">
        <v>10.130000000000001</v>
      </c>
      <c r="E504" s="83" t="s">
        <v>237</v>
      </c>
      <c r="F504" s="66">
        <v>17697</v>
      </c>
      <c r="G504" s="66">
        <v>3.57</v>
      </c>
      <c r="H504" s="84">
        <f t="shared" si="428"/>
        <v>63178.289999999994</v>
      </c>
      <c r="I504" s="84">
        <f t="shared" si="417"/>
        <v>147837.19859999997</v>
      </c>
      <c r="J504" s="66">
        <v>25</v>
      </c>
      <c r="K504" s="84">
        <f t="shared" si="429"/>
        <v>36959.299649999994</v>
      </c>
      <c r="L504" s="19">
        <f t="shared" si="415"/>
        <v>184796.49824999998</v>
      </c>
      <c r="M504" s="66"/>
      <c r="N504" s="66"/>
      <c r="O504" s="66"/>
      <c r="P504" s="86">
        <f t="shared" si="418"/>
        <v>0</v>
      </c>
      <c r="Q504" s="66">
        <v>150</v>
      </c>
      <c r="R504" s="84">
        <f t="shared" si="430"/>
        <v>26545.5</v>
      </c>
      <c r="S504" s="66"/>
      <c r="T504" s="84">
        <f t="shared" si="431"/>
        <v>0</v>
      </c>
      <c r="U504" s="19">
        <f t="shared" si="416"/>
        <v>18479.649824999997</v>
      </c>
      <c r="V504" s="19">
        <f t="shared" si="432"/>
        <v>229821.64807499998</v>
      </c>
      <c r="W504" s="87">
        <v>1</v>
      </c>
      <c r="X504" s="84">
        <f t="shared" si="433"/>
        <v>229821.64807499998</v>
      </c>
    </row>
    <row r="505" spans="1:79" ht="36">
      <c r="A505" s="93"/>
      <c r="B505" s="179" t="s">
        <v>402</v>
      </c>
      <c r="C505" s="67" t="s">
        <v>41</v>
      </c>
      <c r="D505" s="66">
        <v>10.130000000000001</v>
      </c>
      <c r="E505" s="83" t="s">
        <v>237</v>
      </c>
      <c r="F505" s="66">
        <v>17697</v>
      </c>
      <c r="G505" s="66">
        <v>3.57</v>
      </c>
      <c r="H505" s="84">
        <f t="shared" si="428"/>
        <v>63178.289999999994</v>
      </c>
      <c r="I505" s="84">
        <f t="shared" si="417"/>
        <v>147837.19859999997</v>
      </c>
      <c r="J505" s="66">
        <v>25</v>
      </c>
      <c r="K505" s="84">
        <f t="shared" si="429"/>
        <v>36959.299649999994</v>
      </c>
      <c r="L505" s="19">
        <f t="shared" si="415"/>
        <v>184796.49824999998</v>
      </c>
      <c r="M505" s="66"/>
      <c r="N505" s="66"/>
      <c r="O505" s="66"/>
      <c r="P505" s="86">
        <f t="shared" ref="P505" si="434">O505*F505/100</f>
        <v>0</v>
      </c>
      <c r="Q505" s="66">
        <v>150</v>
      </c>
      <c r="R505" s="84">
        <f t="shared" si="430"/>
        <v>26545.5</v>
      </c>
      <c r="S505" s="66"/>
      <c r="T505" s="84">
        <f t="shared" si="431"/>
        <v>0</v>
      </c>
      <c r="U505" s="19">
        <f t="shared" si="416"/>
        <v>18479.649824999997</v>
      </c>
      <c r="V505" s="19">
        <f t="shared" si="432"/>
        <v>229821.64807499998</v>
      </c>
      <c r="W505" s="87">
        <v>0.25</v>
      </c>
      <c r="X505" s="84">
        <f t="shared" si="433"/>
        <v>57455.412018749994</v>
      </c>
    </row>
    <row r="506" spans="1:79" s="91" customFormat="1" ht="18">
      <c r="A506" s="127"/>
      <c r="B506" s="158" t="s">
        <v>106</v>
      </c>
      <c r="C506" s="67"/>
      <c r="D506" s="85"/>
      <c r="E506" s="83"/>
      <c r="F506" s="66"/>
      <c r="G506" s="66"/>
      <c r="H506" s="84"/>
      <c r="I506" s="84"/>
      <c r="J506" s="66"/>
      <c r="K506" s="84"/>
      <c r="L506" s="84"/>
      <c r="M506" s="66"/>
      <c r="N506" s="66"/>
      <c r="O506" s="66"/>
      <c r="P506" s="86"/>
      <c r="Q506" s="66"/>
      <c r="R506" s="84"/>
      <c r="S506" s="66"/>
      <c r="T506" s="84"/>
      <c r="U506" s="19"/>
      <c r="V506" s="19"/>
      <c r="W506" s="116">
        <f>SUM(W409:W505)</f>
        <v>59.25</v>
      </c>
      <c r="X506" s="116">
        <f>SUM(X409:X505)</f>
        <v>14298594.211124996</v>
      </c>
      <c r="Y506" s="88"/>
      <c r="Z506" s="88"/>
      <c r="AA506" s="88"/>
      <c r="AB506" s="88"/>
      <c r="AC506" s="88"/>
      <c r="AD506" s="88"/>
      <c r="AE506" s="88"/>
      <c r="AF506" s="88"/>
      <c r="AG506" s="88"/>
      <c r="AH506" s="88"/>
      <c r="AI506" s="88"/>
      <c r="AJ506" s="88"/>
      <c r="AK506" s="88"/>
      <c r="AL506" s="88"/>
      <c r="AM506" s="88"/>
      <c r="AN506" s="88"/>
      <c r="AO506" s="88"/>
      <c r="AP506" s="88"/>
      <c r="AQ506" s="88"/>
      <c r="AR506" s="88"/>
      <c r="AS506" s="88"/>
      <c r="AT506" s="88"/>
      <c r="AU506" s="88"/>
      <c r="AV506" s="88"/>
      <c r="AW506" s="88"/>
      <c r="AX506" s="88"/>
      <c r="AY506" s="88"/>
      <c r="AZ506" s="88"/>
      <c r="BA506" s="88"/>
      <c r="BB506" s="88"/>
      <c r="BC506" s="88"/>
      <c r="BD506" s="88"/>
      <c r="BE506" s="88"/>
      <c r="BF506" s="88"/>
      <c r="BG506" s="88"/>
      <c r="BH506" s="88"/>
      <c r="BI506" s="88"/>
      <c r="BJ506" s="88"/>
      <c r="BK506" s="88"/>
      <c r="BL506" s="88"/>
      <c r="BM506" s="88"/>
      <c r="BN506" s="88"/>
      <c r="BO506" s="88"/>
      <c r="BP506" s="88"/>
      <c r="BQ506" s="88"/>
      <c r="BR506" s="88"/>
      <c r="BS506" s="88"/>
      <c r="BT506" s="88"/>
      <c r="BU506" s="88"/>
      <c r="BV506" s="88"/>
      <c r="BW506" s="88"/>
      <c r="BX506" s="88"/>
      <c r="BY506" s="88"/>
      <c r="BZ506" s="88"/>
      <c r="CA506" s="88"/>
    </row>
    <row r="507" spans="1:79" hidden="1">
      <c r="B507" s="95"/>
      <c r="C507" s="118"/>
      <c r="D507" s="95"/>
      <c r="E507" s="97"/>
      <c r="F507" s="102"/>
      <c r="G507" s="95"/>
      <c r="H507" s="98"/>
      <c r="I507" s="98"/>
      <c r="J507" s="102"/>
      <c r="K507" s="98"/>
      <c r="L507" s="98"/>
      <c r="M507" s="102"/>
      <c r="N507" s="102"/>
      <c r="O507" s="102"/>
      <c r="P507" s="120"/>
      <c r="Q507" s="102"/>
      <c r="R507" s="98"/>
      <c r="S507" s="102"/>
      <c r="T507" s="98"/>
      <c r="U507" s="98"/>
      <c r="V507" s="98"/>
      <c r="W507" s="121"/>
      <c r="X507" s="98"/>
    </row>
    <row r="508" spans="1:79" hidden="1">
      <c r="B508" s="95"/>
      <c r="C508" s="118"/>
      <c r="D508" s="95"/>
      <c r="E508" s="97"/>
      <c r="F508" s="102"/>
      <c r="G508" s="95"/>
      <c r="H508" s="98"/>
      <c r="I508" s="98"/>
      <c r="J508" s="102"/>
      <c r="K508" s="98"/>
      <c r="L508" s="98"/>
      <c r="M508" s="102"/>
      <c r="N508" s="102"/>
      <c r="O508" s="102"/>
      <c r="P508" s="120"/>
      <c r="Q508" s="102"/>
      <c r="R508" s="98"/>
      <c r="S508" s="102"/>
      <c r="T508" s="98"/>
      <c r="U508" s="98"/>
      <c r="V508" s="98"/>
      <c r="W508" s="121"/>
      <c r="X508" s="98"/>
    </row>
    <row r="509" spans="1:79" hidden="1">
      <c r="B509" s="95"/>
      <c r="C509" s="118"/>
      <c r="D509" s="95"/>
      <c r="E509" s="97"/>
      <c r="F509" s="102"/>
      <c r="G509" s="95"/>
      <c r="H509" s="98"/>
      <c r="I509" s="98"/>
      <c r="J509" s="102"/>
      <c r="K509" s="98"/>
      <c r="L509" s="98"/>
      <c r="M509" s="102"/>
      <c r="N509" s="102"/>
      <c r="O509" s="102"/>
      <c r="P509" s="120"/>
      <c r="Q509" s="102"/>
      <c r="R509" s="98"/>
      <c r="S509" s="102"/>
      <c r="T509" s="98"/>
      <c r="U509" s="98"/>
      <c r="V509" s="98"/>
      <c r="W509" s="121"/>
      <c r="X509" s="98"/>
    </row>
    <row r="510" spans="1:79" hidden="1">
      <c r="B510" s="95"/>
      <c r="C510" s="118"/>
      <c r="D510" s="95"/>
      <c r="E510" s="97"/>
      <c r="F510" s="102"/>
      <c r="G510" s="95"/>
      <c r="H510" s="98"/>
      <c r="I510" s="98"/>
      <c r="J510" s="102"/>
      <c r="K510" s="98"/>
      <c r="L510" s="98"/>
      <c r="M510" s="102"/>
      <c r="N510" s="102"/>
      <c r="O510" s="102"/>
      <c r="P510" s="120"/>
      <c r="Q510" s="102"/>
      <c r="R510" s="98"/>
      <c r="S510" s="102"/>
      <c r="T510" s="98"/>
      <c r="U510" s="98"/>
      <c r="V510" s="98"/>
      <c r="W510" s="121"/>
      <c r="X510" s="98"/>
    </row>
    <row r="511" spans="1:79" hidden="1">
      <c r="B511" s="95"/>
      <c r="C511" s="118"/>
      <c r="D511" s="95"/>
      <c r="E511" s="97"/>
      <c r="F511" s="102"/>
      <c r="G511" s="95"/>
      <c r="H511" s="98"/>
      <c r="I511" s="98"/>
      <c r="J511" s="102"/>
      <c r="K511" s="98"/>
      <c r="L511" s="98"/>
      <c r="M511" s="102"/>
      <c r="N511" s="102"/>
      <c r="O511" s="102"/>
      <c r="P511" s="120"/>
      <c r="Q511" s="102"/>
      <c r="R511" s="98"/>
      <c r="S511" s="102"/>
      <c r="T511" s="98"/>
      <c r="U511" s="98"/>
      <c r="V511" s="98"/>
      <c r="W511" s="121"/>
      <c r="X511" s="98"/>
    </row>
    <row r="512" spans="1:79" hidden="1">
      <c r="B512" s="95"/>
      <c r="C512" s="118"/>
      <c r="D512" s="95"/>
      <c r="E512" s="97"/>
      <c r="F512" s="102"/>
      <c r="G512" s="95"/>
      <c r="H512" s="98"/>
      <c r="I512" s="98"/>
      <c r="J512" s="102"/>
      <c r="K512" s="98"/>
      <c r="L512" s="98"/>
      <c r="M512" s="102"/>
      <c r="N512" s="102"/>
      <c r="O512" s="102"/>
      <c r="P512" s="120"/>
      <c r="Q512" s="102"/>
      <c r="R512" s="98"/>
      <c r="S512" s="102"/>
      <c r="T512" s="98"/>
      <c r="U512" s="98"/>
      <c r="V512" s="98"/>
      <c r="W512" s="121"/>
      <c r="X512" s="98"/>
    </row>
    <row r="513" spans="1:79" hidden="1">
      <c r="B513" s="95"/>
      <c r="C513" s="118"/>
      <c r="D513" s="95"/>
      <c r="E513" s="97"/>
      <c r="F513" s="102"/>
      <c r="G513" s="95"/>
      <c r="H513" s="98"/>
      <c r="I513" s="98"/>
      <c r="J513" s="102"/>
      <c r="K513" s="98"/>
      <c r="L513" s="98"/>
      <c r="M513" s="102"/>
      <c r="N513" s="102"/>
      <c r="O513" s="102"/>
      <c r="P513" s="120"/>
      <c r="Q513" s="102"/>
      <c r="R513" s="98"/>
      <c r="S513" s="102"/>
      <c r="T513" s="98"/>
      <c r="U513" s="98"/>
      <c r="V513" s="98"/>
      <c r="W513" s="121"/>
      <c r="X513" s="98"/>
    </row>
    <row r="514" spans="1:79" hidden="1">
      <c r="B514" s="95"/>
      <c r="C514" s="118"/>
      <c r="D514" s="95"/>
      <c r="E514" s="97"/>
      <c r="F514" s="102"/>
      <c r="G514" s="95"/>
      <c r="H514" s="98"/>
      <c r="I514" s="98"/>
      <c r="J514" s="102"/>
      <c r="K514" s="98"/>
      <c r="L514" s="98"/>
      <c r="M514" s="102"/>
      <c r="N514" s="102"/>
      <c r="O514" s="102"/>
      <c r="P514" s="120"/>
      <c r="Q514" s="102"/>
      <c r="R514" s="98"/>
      <c r="S514" s="102"/>
      <c r="T514" s="98"/>
      <c r="U514" s="98"/>
      <c r="V514" s="98"/>
      <c r="W514" s="121"/>
      <c r="X514" s="98"/>
    </row>
    <row r="515" spans="1:79" hidden="1">
      <c r="B515" s="95"/>
      <c r="C515" s="118"/>
      <c r="D515" s="95"/>
      <c r="E515" s="97"/>
      <c r="F515" s="102"/>
      <c r="G515" s="95"/>
      <c r="H515" s="98"/>
      <c r="I515" s="98"/>
      <c r="J515" s="102"/>
      <c r="K515" s="98"/>
      <c r="L515" s="98"/>
      <c r="M515" s="102"/>
      <c r="N515" s="102"/>
      <c r="O515" s="102"/>
      <c r="P515" s="120"/>
      <c r="Q515" s="102"/>
      <c r="R515" s="98"/>
      <c r="S515" s="102"/>
      <c r="T515" s="98"/>
      <c r="U515" s="98"/>
      <c r="V515" s="98"/>
      <c r="W515" s="121"/>
      <c r="X515" s="98"/>
    </row>
    <row r="516" spans="1:79" hidden="1"/>
    <row r="518" spans="1:79" ht="3" customHeight="1"/>
    <row r="519" spans="1:79" hidden="1"/>
    <row r="520" spans="1:79" hidden="1"/>
    <row r="521" spans="1:79" ht="15" customHeight="1">
      <c r="A521" s="286" t="s">
        <v>0</v>
      </c>
      <c r="B521" s="286" t="s">
        <v>1</v>
      </c>
      <c r="C521" s="289" t="s">
        <v>2</v>
      </c>
      <c r="D521" s="286" t="s">
        <v>238</v>
      </c>
      <c r="E521" s="291" t="s">
        <v>4</v>
      </c>
      <c r="F521" s="289" t="s">
        <v>5</v>
      </c>
      <c r="G521" s="292" t="s">
        <v>6</v>
      </c>
      <c r="H521" s="295" t="s">
        <v>262</v>
      </c>
      <c r="I521" s="296"/>
      <c r="J521" s="296"/>
      <c r="K521" s="296"/>
      <c r="L521" s="296"/>
      <c r="M521" s="296"/>
      <c r="N521" s="296"/>
      <c r="O521" s="296"/>
      <c r="P521" s="296"/>
      <c r="Q521" s="296"/>
      <c r="R521" s="296"/>
      <c r="S521" s="296"/>
      <c r="T521" s="296"/>
      <c r="U521" s="296"/>
      <c r="V521" s="297"/>
      <c r="W521" s="301" t="s">
        <v>8</v>
      </c>
      <c r="X521" s="304" t="s">
        <v>9</v>
      </c>
    </row>
    <row r="522" spans="1:79" ht="15" customHeight="1">
      <c r="A522" s="287"/>
      <c r="B522" s="287"/>
      <c r="C522" s="290"/>
      <c r="D522" s="287"/>
      <c r="E522" s="291"/>
      <c r="F522" s="290"/>
      <c r="G522" s="293"/>
      <c r="H522" s="304" t="s">
        <v>10</v>
      </c>
      <c r="I522" s="304" t="s">
        <v>248</v>
      </c>
      <c r="J522" s="314" t="s">
        <v>12</v>
      </c>
      <c r="K522" s="315"/>
      <c r="L522" s="318" t="s">
        <v>255</v>
      </c>
      <c r="M522" s="307" t="s">
        <v>257</v>
      </c>
      <c r="N522" s="307"/>
      <c r="O522" s="307"/>
      <c r="P522" s="307"/>
      <c r="Q522" s="307"/>
      <c r="R522" s="307"/>
      <c r="S522" s="307"/>
      <c r="T522" s="307"/>
      <c r="U522" s="307"/>
      <c r="V522" s="292" t="s">
        <v>261</v>
      </c>
      <c r="W522" s="302"/>
      <c r="X522" s="305"/>
    </row>
    <row r="523" spans="1:79" ht="36.75" customHeight="1">
      <c r="A523" s="287"/>
      <c r="B523" s="287"/>
      <c r="C523" s="289"/>
      <c r="D523" s="287"/>
      <c r="E523" s="291"/>
      <c r="F523" s="289"/>
      <c r="G523" s="293"/>
      <c r="H523" s="305"/>
      <c r="I523" s="305"/>
      <c r="J523" s="316"/>
      <c r="K523" s="317"/>
      <c r="L523" s="318"/>
      <c r="M523" s="319" t="s">
        <v>253</v>
      </c>
      <c r="N523" s="320"/>
      <c r="O523" s="319" t="s">
        <v>14</v>
      </c>
      <c r="P523" s="321"/>
      <c r="Q523" s="323" t="s">
        <v>15</v>
      </c>
      <c r="R523" s="323"/>
      <c r="S523" s="324" t="s">
        <v>252</v>
      </c>
      <c r="T523" s="325"/>
      <c r="U523" s="272" t="s">
        <v>16</v>
      </c>
      <c r="V523" s="293"/>
      <c r="W523" s="302"/>
      <c r="X523" s="305"/>
    </row>
    <row r="524" spans="1:79" ht="55.5" customHeight="1">
      <c r="A524" s="288"/>
      <c r="B524" s="288"/>
      <c r="C524" s="289"/>
      <c r="D524" s="288"/>
      <c r="E524" s="291"/>
      <c r="F524" s="289"/>
      <c r="G524" s="294"/>
      <c r="H524" s="306"/>
      <c r="I524" s="306"/>
      <c r="J524" s="267" t="s">
        <v>259</v>
      </c>
      <c r="K524" s="267" t="s">
        <v>258</v>
      </c>
      <c r="L524" s="267" t="s">
        <v>256</v>
      </c>
      <c r="M524" s="267" t="s">
        <v>260</v>
      </c>
      <c r="N524" s="267" t="s">
        <v>258</v>
      </c>
      <c r="O524" s="267" t="s">
        <v>260</v>
      </c>
      <c r="P524" s="267" t="s">
        <v>258</v>
      </c>
      <c r="Q524" s="267" t="s">
        <v>260</v>
      </c>
      <c r="R524" s="267" t="s">
        <v>258</v>
      </c>
      <c r="S524" s="267" t="s">
        <v>260</v>
      </c>
      <c r="T524" s="267" t="s">
        <v>258</v>
      </c>
      <c r="U524" s="267" t="s">
        <v>256</v>
      </c>
      <c r="V524" s="267" t="s">
        <v>256</v>
      </c>
      <c r="W524" s="303"/>
      <c r="X524" s="306"/>
    </row>
    <row r="525" spans="1:79" s="3" customFormat="1">
      <c r="A525" s="11">
        <v>1</v>
      </c>
      <c r="B525" s="11">
        <v>2</v>
      </c>
      <c r="C525" s="11">
        <v>4</v>
      </c>
      <c r="D525" s="11">
        <v>5</v>
      </c>
      <c r="E525" s="11">
        <v>6</v>
      </c>
      <c r="F525" s="11">
        <v>7</v>
      </c>
      <c r="G525" s="11">
        <v>8</v>
      </c>
      <c r="H525" s="11">
        <v>9</v>
      </c>
      <c r="I525" s="11">
        <v>10</v>
      </c>
      <c r="J525" s="11">
        <v>11</v>
      </c>
      <c r="K525" s="11">
        <v>12</v>
      </c>
      <c r="L525" s="11">
        <v>13</v>
      </c>
      <c r="M525" s="11">
        <v>14</v>
      </c>
      <c r="N525" s="11">
        <v>15</v>
      </c>
      <c r="O525" s="11">
        <v>16</v>
      </c>
      <c r="P525" s="11">
        <v>17</v>
      </c>
      <c r="Q525" s="11">
        <v>18</v>
      </c>
      <c r="R525" s="11">
        <v>19</v>
      </c>
      <c r="S525" s="11">
        <v>20</v>
      </c>
      <c r="T525" s="11">
        <v>21</v>
      </c>
      <c r="U525" s="11">
        <v>22</v>
      </c>
      <c r="V525" s="11">
        <v>23</v>
      </c>
      <c r="W525" s="11">
        <v>24</v>
      </c>
      <c r="X525" s="11">
        <v>25</v>
      </c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</row>
    <row r="526" spans="1:79">
      <c r="B526" s="95"/>
      <c r="C526" s="101"/>
      <c r="D526" s="95"/>
      <c r="E526" s="97"/>
      <c r="F526" s="95"/>
      <c r="G526" s="95"/>
      <c r="H526" s="119" t="s">
        <v>48</v>
      </c>
      <c r="I526" s="119"/>
      <c r="J526" s="119"/>
      <c r="K526" s="119"/>
      <c r="L526" s="119"/>
      <c r="M526" s="119"/>
      <c r="N526" s="95"/>
      <c r="O526" s="95"/>
      <c r="P526" s="95"/>
      <c r="Q526" s="95"/>
      <c r="R526" s="95"/>
      <c r="S526" s="95"/>
      <c r="T526" s="95"/>
      <c r="U526" s="95"/>
      <c r="V526" s="95"/>
      <c r="W526" s="100"/>
      <c r="X526" s="101"/>
    </row>
    <row r="527" spans="1:79" ht="15.75">
      <c r="B527" s="213" t="s">
        <v>174</v>
      </c>
      <c r="C527" s="101"/>
      <c r="D527" s="95"/>
      <c r="E527" s="97"/>
      <c r="F527" s="95"/>
      <c r="G527" s="95"/>
      <c r="H527" s="119"/>
      <c r="I527" s="119"/>
      <c r="J527" s="119"/>
      <c r="K527" s="119"/>
      <c r="L527" s="119"/>
      <c r="M527" s="119"/>
      <c r="N527" s="95"/>
      <c r="O527" s="95"/>
      <c r="P527" s="95"/>
      <c r="Q527" s="95"/>
      <c r="R527" s="95"/>
      <c r="S527" s="95"/>
      <c r="T527" s="95"/>
      <c r="U527" s="95"/>
      <c r="V527" s="95"/>
      <c r="W527" s="100"/>
      <c r="X527" s="101"/>
    </row>
    <row r="528" spans="1:79" ht="25.5" customHeight="1">
      <c r="A528" s="93"/>
      <c r="B528" s="66" t="s">
        <v>110</v>
      </c>
      <c r="C528" s="128">
        <v>4</v>
      </c>
      <c r="D528" s="66"/>
      <c r="E528" s="83"/>
      <c r="F528" s="66">
        <v>17697</v>
      </c>
      <c r="G528" s="85">
        <v>2.89</v>
      </c>
      <c r="H528" s="84">
        <f t="shared" ref="H528:H546" si="435">F528*G528</f>
        <v>51144.33</v>
      </c>
      <c r="I528" s="19">
        <f>H528*1.45</f>
        <v>74159.2785</v>
      </c>
      <c r="J528" s="66"/>
      <c r="K528" s="66"/>
      <c r="L528" s="66"/>
      <c r="M528" s="66"/>
      <c r="N528" s="66"/>
      <c r="O528" s="66"/>
      <c r="P528" s="86"/>
      <c r="Q528" s="66"/>
      <c r="R528" s="66"/>
      <c r="S528" s="66"/>
      <c r="T528" s="66"/>
      <c r="U528" s="19">
        <f t="shared" ref="U528:U546" si="436">I528*10%</f>
        <v>7415.92785</v>
      </c>
      <c r="V528" s="19">
        <f>I528+U528</f>
        <v>81575.206349999993</v>
      </c>
      <c r="W528" s="87">
        <v>2</v>
      </c>
      <c r="X528" s="84">
        <f t="shared" ref="X528:X546" si="437">V528*W528</f>
        <v>163150.41269999999</v>
      </c>
    </row>
    <row r="529" spans="1:24" ht="25.5" customHeight="1">
      <c r="A529" s="93"/>
      <c r="B529" s="66" t="s">
        <v>117</v>
      </c>
      <c r="C529" s="128">
        <v>4</v>
      </c>
      <c r="D529" s="66"/>
      <c r="E529" s="83"/>
      <c r="F529" s="66">
        <v>17697</v>
      </c>
      <c r="G529" s="85">
        <v>2.89</v>
      </c>
      <c r="H529" s="84">
        <f>F529*G529</f>
        <v>51144.33</v>
      </c>
      <c r="I529" s="19">
        <f t="shared" ref="I529:I546" si="438">H529*1.45</f>
        <v>74159.2785</v>
      </c>
      <c r="J529" s="66"/>
      <c r="K529" s="66"/>
      <c r="L529" s="66"/>
      <c r="M529" s="66"/>
      <c r="N529" s="66"/>
      <c r="O529" s="66"/>
      <c r="P529" s="66"/>
      <c r="Q529" s="66"/>
      <c r="R529" s="66"/>
      <c r="S529" s="66"/>
      <c r="T529" s="66"/>
      <c r="U529" s="19">
        <f>I529*10%</f>
        <v>7415.92785</v>
      </c>
      <c r="V529" s="19">
        <f t="shared" ref="V529:V546" si="439">I529+U529</f>
        <v>81575.206349999993</v>
      </c>
      <c r="W529" s="87">
        <v>0.25</v>
      </c>
      <c r="X529" s="84">
        <f>V529*W529</f>
        <v>20393.801587499998</v>
      </c>
    </row>
    <row r="530" spans="1:24" ht="25.5" customHeight="1">
      <c r="A530" s="93"/>
      <c r="B530" s="66" t="s">
        <v>115</v>
      </c>
      <c r="C530" s="128">
        <v>4</v>
      </c>
      <c r="D530" s="66"/>
      <c r="E530" s="83"/>
      <c r="F530" s="66">
        <v>17697</v>
      </c>
      <c r="G530" s="85">
        <v>2.89</v>
      </c>
      <c r="H530" s="84">
        <f>F530*G530</f>
        <v>51144.33</v>
      </c>
      <c r="I530" s="19">
        <f t="shared" si="438"/>
        <v>74159.2785</v>
      </c>
      <c r="J530" s="66"/>
      <c r="K530" s="66"/>
      <c r="L530" s="66"/>
      <c r="M530" s="66"/>
      <c r="N530" s="66"/>
      <c r="O530" s="66"/>
      <c r="P530" s="66"/>
      <c r="Q530" s="66"/>
      <c r="R530" s="66"/>
      <c r="S530" s="66"/>
      <c r="T530" s="66"/>
      <c r="U530" s="19">
        <f>I530*10%</f>
        <v>7415.92785</v>
      </c>
      <c r="V530" s="19">
        <f t="shared" si="439"/>
        <v>81575.206349999993</v>
      </c>
      <c r="W530" s="87">
        <v>0.5</v>
      </c>
      <c r="X530" s="84">
        <f>V530*W530</f>
        <v>40787.603174999997</v>
      </c>
    </row>
    <row r="531" spans="1:24" ht="25.5" customHeight="1">
      <c r="A531" s="93"/>
      <c r="B531" s="66" t="s">
        <v>209</v>
      </c>
      <c r="C531" s="128">
        <v>4</v>
      </c>
      <c r="D531" s="66"/>
      <c r="E531" s="83"/>
      <c r="F531" s="66">
        <v>17697</v>
      </c>
      <c r="G531" s="85">
        <v>2.89</v>
      </c>
      <c r="H531" s="84">
        <f t="shared" si="435"/>
        <v>51144.33</v>
      </c>
      <c r="I531" s="19">
        <f t="shared" si="438"/>
        <v>74159.2785</v>
      </c>
      <c r="J531" s="66"/>
      <c r="K531" s="66"/>
      <c r="L531" s="66"/>
      <c r="M531" s="66"/>
      <c r="N531" s="66"/>
      <c r="O531" s="66"/>
      <c r="P531" s="86"/>
      <c r="Q531" s="66"/>
      <c r="R531" s="66"/>
      <c r="S531" s="66"/>
      <c r="T531" s="66"/>
      <c r="U531" s="19">
        <f t="shared" si="436"/>
        <v>7415.92785</v>
      </c>
      <c r="V531" s="19">
        <f t="shared" si="439"/>
        <v>81575.206349999993</v>
      </c>
      <c r="W531" s="87">
        <v>1</v>
      </c>
      <c r="X531" s="84">
        <f t="shared" si="437"/>
        <v>81575.206349999993</v>
      </c>
    </row>
    <row r="532" spans="1:24" ht="25.5" customHeight="1">
      <c r="A532" s="93"/>
      <c r="B532" s="66" t="s">
        <v>210</v>
      </c>
      <c r="C532" s="128">
        <v>4</v>
      </c>
      <c r="D532" s="66"/>
      <c r="E532" s="83"/>
      <c r="F532" s="66">
        <v>17697</v>
      </c>
      <c r="G532" s="85">
        <v>2.89</v>
      </c>
      <c r="H532" s="84">
        <f>F532*G532</f>
        <v>51144.33</v>
      </c>
      <c r="I532" s="19">
        <f t="shared" si="438"/>
        <v>74159.2785</v>
      </c>
      <c r="J532" s="66"/>
      <c r="K532" s="66"/>
      <c r="L532" s="66"/>
      <c r="M532" s="66"/>
      <c r="N532" s="66"/>
      <c r="O532" s="66"/>
      <c r="P532" s="66"/>
      <c r="Q532" s="66"/>
      <c r="R532" s="66"/>
      <c r="S532" s="66"/>
      <c r="T532" s="66"/>
      <c r="U532" s="19">
        <f>I532*10%</f>
        <v>7415.92785</v>
      </c>
      <c r="V532" s="19">
        <f t="shared" si="439"/>
        <v>81575.206349999993</v>
      </c>
      <c r="W532" s="87">
        <v>1</v>
      </c>
      <c r="X532" s="84">
        <f>V532*W532</f>
        <v>81575.206349999993</v>
      </c>
    </row>
    <row r="533" spans="1:24" ht="25.5" customHeight="1">
      <c r="A533" s="93"/>
      <c r="B533" s="66" t="s">
        <v>112</v>
      </c>
      <c r="C533" s="128">
        <v>4</v>
      </c>
      <c r="D533" s="66"/>
      <c r="E533" s="83"/>
      <c r="F533" s="66">
        <v>17697</v>
      </c>
      <c r="G533" s="85">
        <v>2.89</v>
      </c>
      <c r="H533" s="84">
        <f>F533*G533</f>
        <v>51144.33</v>
      </c>
      <c r="I533" s="19">
        <f t="shared" si="438"/>
        <v>74159.2785</v>
      </c>
      <c r="J533" s="66"/>
      <c r="K533" s="66"/>
      <c r="L533" s="66"/>
      <c r="M533" s="66"/>
      <c r="N533" s="66"/>
      <c r="O533" s="66"/>
      <c r="P533" s="66"/>
      <c r="Q533" s="66"/>
      <c r="R533" s="66"/>
      <c r="S533" s="66"/>
      <c r="T533" s="66"/>
      <c r="U533" s="19">
        <f>I533*10%</f>
        <v>7415.92785</v>
      </c>
      <c r="V533" s="19">
        <f t="shared" si="439"/>
        <v>81575.206349999993</v>
      </c>
      <c r="W533" s="87">
        <v>0.5</v>
      </c>
      <c r="X533" s="84">
        <f>V533*W533</f>
        <v>40787.603174999997</v>
      </c>
    </row>
    <row r="534" spans="1:24" ht="25.5" customHeight="1">
      <c r="A534" s="93"/>
      <c r="B534" s="66" t="s">
        <v>211</v>
      </c>
      <c r="C534" s="128">
        <v>4</v>
      </c>
      <c r="D534" s="66"/>
      <c r="E534" s="83"/>
      <c r="F534" s="66">
        <v>17697</v>
      </c>
      <c r="G534" s="85">
        <v>2.89</v>
      </c>
      <c r="H534" s="84">
        <f t="shared" si="435"/>
        <v>51144.33</v>
      </c>
      <c r="I534" s="19">
        <f t="shared" si="438"/>
        <v>74159.2785</v>
      </c>
      <c r="J534" s="66"/>
      <c r="K534" s="66"/>
      <c r="L534" s="66"/>
      <c r="M534" s="66"/>
      <c r="N534" s="66"/>
      <c r="O534" s="66"/>
      <c r="P534" s="86"/>
      <c r="Q534" s="66"/>
      <c r="R534" s="66"/>
      <c r="S534" s="66"/>
      <c r="T534" s="66"/>
      <c r="U534" s="19">
        <f t="shared" si="436"/>
        <v>7415.92785</v>
      </c>
      <c r="V534" s="19">
        <f t="shared" si="439"/>
        <v>81575.206349999993</v>
      </c>
      <c r="W534" s="87">
        <v>1</v>
      </c>
      <c r="X534" s="84">
        <f t="shared" si="437"/>
        <v>81575.206349999993</v>
      </c>
    </row>
    <row r="535" spans="1:24" ht="25.5" customHeight="1">
      <c r="A535" s="93"/>
      <c r="B535" s="66" t="s">
        <v>212</v>
      </c>
      <c r="C535" s="128">
        <v>4</v>
      </c>
      <c r="D535" s="66"/>
      <c r="E535" s="83"/>
      <c r="F535" s="66">
        <v>17697</v>
      </c>
      <c r="G535" s="85">
        <v>2.89</v>
      </c>
      <c r="H535" s="84">
        <f t="shared" ref="H535:H545" si="440">F535*G535</f>
        <v>51144.33</v>
      </c>
      <c r="I535" s="19">
        <f t="shared" si="438"/>
        <v>74159.2785</v>
      </c>
      <c r="J535" s="66"/>
      <c r="K535" s="66"/>
      <c r="L535" s="66"/>
      <c r="M535" s="66"/>
      <c r="N535" s="66"/>
      <c r="O535" s="66"/>
      <c r="P535" s="66"/>
      <c r="Q535" s="66"/>
      <c r="R535" s="66"/>
      <c r="S535" s="66"/>
      <c r="T535" s="66"/>
      <c r="U535" s="19">
        <f t="shared" ref="U535:U545" si="441">I535*10%</f>
        <v>7415.92785</v>
      </c>
      <c r="V535" s="19">
        <f t="shared" si="439"/>
        <v>81575.206349999993</v>
      </c>
      <c r="W535" s="87">
        <v>1</v>
      </c>
      <c r="X535" s="84">
        <f t="shared" ref="X535:X545" si="442">V535*W535</f>
        <v>81575.206349999993</v>
      </c>
    </row>
    <row r="536" spans="1:24" ht="25.5" customHeight="1">
      <c r="A536" s="93"/>
      <c r="B536" s="66" t="s">
        <v>116</v>
      </c>
      <c r="C536" s="128">
        <v>4</v>
      </c>
      <c r="D536" s="66"/>
      <c r="E536" s="83"/>
      <c r="F536" s="66">
        <v>17697</v>
      </c>
      <c r="G536" s="85">
        <v>2.89</v>
      </c>
      <c r="H536" s="84">
        <f t="shared" si="440"/>
        <v>51144.33</v>
      </c>
      <c r="I536" s="19">
        <f t="shared" si="438"/>
        <v>74159.2785</v>
      </c>
      <c r="J536" s="66"/>
      <c r="K536" s="66"/>
      <c r="L536" s="66"/>
      <c r="M536" s="66"/>
      <c r="N536" s="66"/>
      <c r="O536" s="66"/>
      <c r="P536" s="66"/>
      <c r="Q536" s="66"/>
      <c r="R536" s="66"/>
      <c r="S536" s="66"/>
      <c r="T536" s="66"/>
      <c r="U536" s="19">
        <f t="shared" si="441"/>
        <v>7415.92785</v>
      </c>
      <c r="V536" s="19">
        <f t="shared" si="439"/>
        <v>81575.206349999993</v>
      </c>
      <c r="W536" s="87">
        <v>0.25</v>
      </c>
      <c r="X536" s="84">
        <f t="shared" si="442"/>
        <v>20393.801587499998</v>
      </c>
    </row>
    <row r="537" spans="1:24" ht="25.5" customHeight="1">
      <c r="A537" s="93"/>
      <c r="B537" s="66" t="s">
        <v>213</v>
      </c>
      <c r="C537" s="128">
        <v>4</v>
      </c>
      <c r="D537" s="66"/>
      <c r="E537" s="83"/>
      <c r="F537" s="66">
        <v>17697</v>
      </c>
      <c r="G537" s="85">
        <v>2.89</v>
      </c>
      <c r="H537" s="84">
        <f t="shared" si="440"/>
        <v>51144.33</v>
      </c>
      <c r="I537" s="19">
        <f t="shared" si="438"/>
        <v>74159.2785</v>
      </c>
      <c r="J537" s="66"/>
      <c r="K537" s="66"/>
      <c r="L537" s="66"/>
      <c r="M537" s="66"/>
      <c r="N537" s="66"/>
      <c r="O537" s="66"/>
      <c r="P537" s="66"/>
      <c r="Q537" s="66"/>
      <c r="R537" s="66"/>
      <c r="S537" s="66"/>
      <c r="T537" s="66"/>
      <c r="U537" s="19">
        <f t="shared" si="441"/>
        <v>7415.92785</v>
      </c>
      <c r="V537" s="19">
        <f t="shared" si="439"/>
        <v>81575.206349999993</v>
      </c>
      <c r="W537" s="87">
        <v>1</v>
      </c>
      <c r="X537" s="84">
        <f t="shared" si="442"/>
        <v>81575.206349999993</v>
      </c>
    </row>
    <row r="538" spans="1:24" ht="25.5" customHeight="1">
      <c r="A538" s="93"/>
      <c r="B538" s="66" t="s">
        <v>113</v>
      </c>
      <c r="C538" s="128">
        <v>4</v>
      </c>
      <c r="D538" s="66"/>
      <c r="E538" s="83"/>
      <c r="F538" s="66">
        <v>17697</v>
      </c>
      <c r="G538" s="85">
        <v>2.89</v>
      </c>
      <c r="H538" s="84">
        <f t="shared" si="440"/>
        <v>51144.33</v>
      </c>
      <c r="I538" s="19">
        <f t="shared" si="438"/>
        <v>74159.2785</v>
      </c>
      <c r="J538" s="66"/>
      <c r="K538" s="66"/>
      <c r="L538" s="66"/>
      <c r="M538" s="66"/>
      <c r="N538" s="66"/>
      <c r="O538" s="66"/>
      <c r="P538" s="66"/>
      <c r="Q538" s="66"/>
      <c r="R538" s="66"/>
      <c r="S538" s="66"/>
      <c r="T538" s="66"/>
      <c r="U538" s="19">
        <f t="shared" si="441"/>
        <v>7415.92785</v>
      </c>
      <c r="V538" s="19">
        <f t="shared" si="439"/>
        <v>81575.206349999993</v>
      </c>
      <c r="W538" s="87">
        <v>0.5</v>
      </c>
      <c r="X538" s="84">
        <f t="shared" si="442"/>
        <v>40787.603174999997</v>
      </c>
    </row>
    <row r="539" spans="1:24" ht="25.5" customHeight="1">
      <c r="A539" s="93"/>
      <c r="B539" s="66" t="s">
        <v>214</v>
      </c>
      <c r="C539" s="128">
        <v>4</v>
      </c>
      <c r="D539" s="66"/>
      <c r="E539" s="83"/>
      <c r="F539" s="66">
        <v>17697</v>
      </c>
      <c r="G539" s="85">
        <v>2.89</v>
      </c>
      <c r="H539" s="84">
        <f t="shared" si="440"/>
        <v>51144.33</v>
      </c>
      <c r="I539" s="19">
        <f t="shared" si="438"/>
        <v>74159.2785</v>
      </c>
      <c r="J539" s="66"/>
      <c r="K539" s="66"/>
      <c r="L539" s="66"/>
      <c r="M539" s="66"/>
      <c r="N539" s="66"/>
      <c r="O539" s="66"/>
      <c r="P539" s="66"/>
      <c r="Q539" s="66"/>
      <c r="R539" s="66"/>
      <c r="S539" s="66"/>
      <c r="T539" s="66"/>
      <c r="U539" s="19">
        <f t="shared" si="441"/>
        <v>7415.92785</v>
      </c>
      <c r="V539" s="19">
        <f t="shared" si="439"/>
        <v>81575.206349999993</v>
      </c>
      <c r="W539" s="87">
        <v>1</v>
      </c>
      <c r="X539" s="84">
        <f t="shared" si="442"/>
        <v>81575.206349999993</v>
      </c>
    </row>
    <row r="540" spans="1:24" ht="25.5" customHeight="1">
      <c r="A540" s="93"/>
      <c r="B540" s="66" t="s">
        <v>111</v>
      </c>
      <c r="C540" s="128">
        <v>4</v>
      </c>
      <c r="D540" s="66"/>
      <c r="E540" s="83"/>
      <c r="F540" s="66">
        <v>17697</v>
      </c>
      <c r="G540" s="85">
        <v>2.89</v>
      </c>
      <c r="H540" s="84">
        <f t="shared" si="440"/>
        <v>51144.33</v>
      </c>
      <c r="I540" s="19">
        <f t="shared" si="438"/>
        <v>74159.2785</v>
      </c>
      <c r="J540" s="66"/>
      <c r="K540" s="66"/>
      <c r="L540" s="66"/>
      <c r="M540" s="66"/>
      <c r="N540" s="66"/>
      <c r="O540" s="66"/>
      <c r="P540" s="66"/>
      <c r="Q540" s="66"/>
      <c r="R540" s="66"/>
      <c r="S540" s="66"/>
      <c r="T540" s="66"/>
      <c r="U540" s="19">
        <f t="shared" si="441"/>
        <v>7415.92785</v>
      </c>
      <c r="V540" s="19">
        <f t="shared" si="439"/>
        <v>81575.206349999993</v>
      </c>
      <c r="W540" s="87">
        <v>1</v>
      </c>
      <c r="X540" s="84">
        <f t="shared" si="442"/>
        <v>81575.206349999993</v>
      </c>
    </row>
    <row r="541" spans="1:24" ht="25.5" customHeight="1">
      <c r="A541" s="93"/>
      <c r="B541" s="66" t="s">
        <v>215</v>
      </c>
      <c r="C541" s="128">
        <v>4</v>
      </c>
      <c r="D541" s="66"/>
      <c r="E541" s="83"/>
      <c r="F541" s="66">
        <v>17697</v>
      </c>
      <c r="G541" s="85">
        <v>2.89</v>
      </c>
      <c r="H541" s="84">
        <f t="shared" si="440"/>
        <v>51144.33</v>
      </c>
      <c r="I541" s="19">
        <f t="shared" si="438"/>
        <v>74159.2785</v>
      </c>
      <c r="J541" s="66"/>
      <c r="K541" s="66"/>
      <c r="L541" s="66"/>
      <c r="M541" s="66"/>
      <c r="N541" s="66"/>
      <c r="O541" s="66"/>
      <c r="P541" s="66"/>
      <c r="Q541" s="66"/>
      <c r="R541" s="66"/>
      <c r="S541" s="66"/>
      <c r="T541" s="66"/>
      <c r="U541" s="19">
        <f t="shared" si="441"/>
        <v>7415.92785</v>
      </c>
      <c r="V541" s="19">
        <f t="shared" si="439"/>
        <v>81575.206349999993</v>
      </c>
      <c r="W541" s="87">
        <v>1</v>
      </c>
      <c r="X541" s="84">
        <f t="shared" si="442"/>
        <v>81575.206349999993</v>
      </c>
    </row>
    <row r="542" spans="1:24" ht="25.5" customHeight="1">
      <c r="A542" s="93"/>
      <c r="B542" s="66" t="s">
        <v>216</v>
      </c>
      <c r="C542" s="128">
        <v>4</v>
      </c>
      <c r="D542" s="66"/>
      <c r="E542" s="83"/>
      <c r="F542" s="66">
        <v>17697</v>
      </c>
      <c r="G542" s="85">
        <v>2.89</v>
      </c>
      <c r="H542" s="84">
        <f t="shared" si="440"/>
        <v>51144.33</v>
      </c>
      <c r="I542" s="19">
        <f t="shared" si="438"/>
        <v>74159.2785</v>
      </c>
      <c r="J542" s="66"/>
      <c r="K542" s="66"/>
      <c r="L542" s="66"/>
      <c r="M542" s="66"/>
      <c r="N542" s="66"/>
      <c r="O542" s="66"/>
      <c r="P542" s="66"/>
      <c r="Q542" s="66"/>
      <c r="R542" s="66"/>
      <c r="S542" s="66"/>
      <c r="T542" s="66"/>
      <c r="U542" s="19">
        <f t="shared" si="441"/>
        <v>7415.92785</v>
      </c>
      <c r="V542" s="19">
        <f t="shared" si="439"/>
        <v>81575.206349999993</v>
      </c>
      <c r="W542" s="87">
        <v>1</v>
      </c>
      <c r="X542" s="84">
        <f t="shared" si="442"/>
        <v>81575.206349999993</v>
      </c>
    </row>
    <row r="543" spans="1:24" ht="25.5" customHeight="1">
      <c r="A543" s="93"/>
      <c r="B543" s="66" t="s">
        <v>217</v>
      </c>
      <c r="C543" s="128">
        <v>4</v>
      </c>
      <c r="D543" s="66"/>
      <c r="E543" s="83"/>
      <c r="F543" s="66">
        <v>17697</v>
      </c>
      <c r="G543" s="85">
        <v>2.89</v>
      </c>
      <c r="H543" s="84">
        <f t="shared" si="440"/>
        <v>51144.33</v>
      </c>
      <c r="I543" s="19">
        <f t="shared" si="438"/>
        <v>74159.2785</v>
      </c>
      <c r="J543" s="66"/>
      <c r="K543" s="66"/>
      <c r="L543" s="66"/>
      <c r="M543" s="66"/>
      <c r="N543" s="66"/>
      <c r="O543" s="66"/>
      <c r="P543" s="66"/>
      <c r="Q543" s="66"/>
      <c r="R543" s="66"/>
      <c r="S543" s="66"/>
      <c r="T543" s="66"/>
      <c r="U543" s="19">
        <f t="shared" si="441"/>
        <v>7415.92785</v>
      </c>
      <c r="V543" s="19">
        <f t="shared" si="439"/>
        <v>81575.206349999993</v>
      </c>
      <c r="W543" s="87">
        <v>1</v>
      </c>
      <c r="X543" s="84">
        <f t="shared" si="442"/>
        <v>81575.206349999993</v>
      </c>
    </row>
    <row r="544" spans="1:24" ht="25.5" customHeight="1">
      <c r="A544" s="93"/>
      <c r="B544" s="66" t="s">
        <v>218</v>
      </c>
      <c r="C544" s="128">
        <v>4</v>
      </c>
      <c r="D544" s="66"/>
      <c r="E544" s="83"/>
      <c r="F544" s="66">
        <v>17697</v>
      </c>
      <c r="G544" s="85">
        <v>2.89</v>
      </c>
      <c r="H544" s="84">
        <f t="shared" si="440"/>
        <v>51144.33</v>
      </c>
      <c r="I544" s="19">
        <f t="shared" si="438"/>
        <v>74159.2785</v>
      </c>
      <c r="J544" s="66"/>
      <c r="K544" s="66"/>
      <c r="L544" s="66"/>
      <c r="M544" s="66"/>
      <c r="N544" s="66"/>
      <c r="O544" s="66"/>
      <c r="P544" s="66"/>
      <c r="Q544" s="66"/>
      <c r="R544" s="66"/>
      <c r="S544" s="66"/>
      <c r="T544" s="66"/>
      <c r="U544" s="19">
        <f t="shared" si="441"/>
        <v>7415.92785</v>
      </c>
      <c r="V544" s="19">
        <f t="shared" si="439"/>
        <v>81575.206349999993</v>
      </c>
      <c r="W544" s="87">
        <v>1</v>
      </c>
      <c r="X544" s="84">
        <f t="shared" si="442"/>
        <v>81575.206349999993</v>
      </c>
    </row>
    <row r="545" spans="1:24" ht="25.5" customHeight="1">
      <c r="A545" s="93"/>
      <c r="B545" s="66" t="s">
        <v>114</v>
      </c>
      <c r="C545" s="128">
        <v>4</v>
      </c>
      <c r="D545" s="66"/>
      <c r="E545" s="83"/>
      <c r="F545" s="66">
        <v>17697</v>
      </c>
      <c r="G545" s="85">
        <v>2.89</v>
      </c>
      <c r="H545" s="84">
        <f t="shared" si="440"/>
        <v>51144.33</v>
      </c>
      <c r="I545" s="19">
        <f t="shared" si="438"/>
        <v>74159.2785</v>
      </c>
      <c r="J545" s="66"/>
      <c r="K545" s="66"/>
      <c r="L545" s="66"/>
      <c r="M545" s="66"/>
      <c r="N545" s="66"/>
      <c r="O545" s="66"/>
      <c r="P545" s="66"/>
      <c r="Q545" s="66"/>
      <c r="R545" s="66"/>
      <c r="S545" s="66"/>
      <c r="T545" s="66"/>
      <c r="U545" s="19">
        <f t="shared" si="441"/>
        <v>7415.92785</v>
      </c>
      <c r="V545" s="19">
        <f t="shared" si="439"/>
        <v>81575.206349999993</v>
      </c>
      <c r="W545" s="87">
        <v>0.5</v>
      </c>
      <c r="X545" s="84">
        <f t="shared" si="442"/>
        <v>40787.603174999997</v>
      </c>
    </row>
    <row r="546" spans="1:24" ht="25.5" customHeight="1">
      <c r="A546" s="93"/>
      <c r="B546" s="66" t="s">
        <v>219</v>
      </c>
      <c r="C546" s="128">
        <v>4</v>
      </c>
      <c r="D546" s="66"/>
      <c r="E546" s="83"/>
      <c r="F546" s="66">
        <v>17697</v>
      </c>
      <c r="G546" s="85">
        <v>2.89</v>
      </c>
      <c r="H546" s="84">
        <f t="shared" si="435"/>
        <v>51144.33</v>
      </c>
      <c r="I546" s="19">
        <f t="shared" si="438"/>
        <v>74159.2785</v>
      </c>
      <c r="J546" s="66"/>
      <c r="K546" s="66"/>
      <c r="L546" s="66"/>
      <c r="M546" s="66"/>
      <c r="N546" s="66"/>
      <c r="O546" s="66"/>
      <c r="P546" s="66"/>
      <c r="Q546" s="66"/>
      <c r="R546" s="66"/>
      <c r="S546" s="66"/>
      <c r="T546" s="66"/>
      <c r="U546" s="19">
        <f t="shared" si="436"/>
        <v>7415.92785</v>
      </c>
      <c r="V546" s="19">
        <f t="shared" si="439"/>
        <v>81575.206349999993</v>
      </c>
      <c r="W546" s="87">
        <v>1</v>
      </c>
      <c r="X546" s="84">
        <f t="shared" si="437"/>
        <v>81575.206349999993</v>
      </c>
    </row>
    <row r="547" spans="1:24" ht="29.25" customHeight="1">
      <c r="A547" s="93"/>
      <c r="B547" s="158" t="s">
        <v>118</v>
      </c>
      <c r="C547" s="128"/>
      <c r="D547" s="66"/>
      <c r="E547" s="83"/>
      <c r="F547" s="66"/>
      <c r="G547" s="66"/>
      <c r="H547" s="66"/>
      <c r="I547" s="66"/>
      <c r="J547" s="66"/>
      <c r="K547" s="66"/>
      <c r="L547" s="66"/>
      <c r="M547" s="66"/>
      <c r="N547" s="66"/>
      <c r="O547" s="66"/>
      <c r="P547" s="66"/>
      <c r="Q547" s="66"/>
      <c r="R547" s="66"/>
      <c r="S547" s="66"/>
      <c r="T547" s="66"/>
      <c r="U547" s="66"/>
      <c r="V547" s="66"/>
      <c r="W547" s="116">
        <f>SUM(W528:W546)</f>
        <v>16.5</v>
      </c>
      <c r="X547" s="117">
        <f>SUM(X528:X546)</f>
        <v>1345990.9047750002</v>
      </c>
    </row>
    <row r="548" spans="1:24" ht="18">
      <c r="A548" s="93"/>
      <c r="B548" s="158"/>
      <c r="C548" s="128"/>
      <c r="D548" s="66"/>
      <c r="E548" s="83"/>
      <c r="F548" s="66"/>
      <c r="G548" s="66"/>
      <c r="H548" s="66"/>
      <c r="I548" s="66"/>
      <c r="J548" s="66"/>
      <c r="K548" s="66"/>
      <c r="L548" s="66"/>
      <c r="M548" s="66"/>
      <c r="N548" s="66"/>
      <c r="O548" s="66"/>
      <c r="P548" s="66"/>
      <c r="Q548" s="66"/>
      <c r="R548" s="66"/>
      <c r="S548" s="66"/>
      <c r="T548" s="66"/>
      <c r="U548" s="66"/>
      <c r="V548" s="66"/>
      <c r="W548" s="116"/>
      <c r="X548" s="117"/>
    </row>
    <row r="549" spans="1:24" hidden="1">
      <c r="B549" s="95"/>
      <c r="C549" s="101"/>
      <c r="D549" s="95"/>
      <c r="E549" s="97"/>
      <c r="F549" s="95"/>
      <c r="G549" s="95"/>
      <c r="H549" s="95"/>
      <c r="I549" s="95"/>
      <c r="J549" s="95"/>
      <c r="K549" s="95"/>
      <c r="L549" s="95"/>
      <c r="M549" s="95"/>
      <c r="N549" s="95"/>
      <c r="O549" s="95"/>
      <c r="P549" s="95"/>
      <c r="Q549" s="95"/>
      <c r="R549" s="95"/>
      <c r="S549" s="95"/>
      <c r="T549" s="95"/>
      <c r="U549" s="95"/>
      <c r="V549" s="95"/>
      <c r="W549" s="100"/>
      <c r="X549" s="101"/>
    </row>
    <row r="550" spans="1:24" hidden="1">
      <c r="B550" s="95"/>
      <c r="C550" s="101"/>
      <c r="D550" s="95"/>
      <c r="E550" s="97"/>
      <c r="F550" s="95"/>
      <c r="G550" s="95"/>
      <c r="H550" s="95"/>
      <c r="I550" s="95"/>
      <c r="J550" s="95"/>
      <c r="K550" s="95"/>
      <c r="L550" s="95"/>
      <c r="M550" s="95"/>
      <c r="N550" s="95"/>
      <c r="O550" s="95"/>
      <c r="P550" s="95"/>
      <c r="Q550" s="95"/>
      <c r="R550" s="95"/>
      <c r="S550" s="95"/>
      <c r="T550" s="95"/>
      <c r="U550" s="95"/>
      <c r="V550" s="95"/>
      <c r="W550" s="100"/>
      <c r="X550" s="101"/>
    </row>
    <row r="551" spans="1:24" hidden="1">
      <c r="B551" s="95"/>
      <c r="C551" s="101"/>
      <c r="D551" s="95"/>
      <c r="E551" s="97"/>
      <c r="F551" s="95"/>
      <c r="G551" s="95"/>
      <c r="H551" s="95"/>
      <c r="I551" s="95"/>
      <c r="J551" s="95"/>
      <c r="K551" s="95"/>
      <c r="L551" s="95"/>
      <c r="M551" s="95"/>
      <c r="N551" s="95"/>
      <c r="O551" s="95"/>
      <c r="P551" s="95"/>
      <c r="Q551" s="95"/>
      <c r="R551" s="95"/>
      <c r="S551" s="95"/>
      <c r="T551" s="95"/>
      <c r="U551" s="95"/>
      <c r="V551" s="95"/>
      <c r="W551" s="100"/>
      <c r="X551" s="101"/>
    </row>
    <row r="552" spans="1:24" hidden="1">
      <c r="B552" s="95"/>
      <c r="C552" s="101"/>
      <c r="D552" s="95"/>
      <c r="E552" s="97"/>
      <c r="F552" s="95"/>
      <c r="G552" s="95"/>
      <c r="H552" s="95"/>
      <c r="I552" s="95"/>
      <c r="J552" s="95"/>
      <c r="K552" s="95"/>
      <c r="L552" s="95"/>
      <c r="M552" s="95"/>
      <c r="N552" s="95"/>
      <c r="O552" s="95"/>
      <c r="P552" s="95"/>
      <c r="Q552" s="95"/>
      <c r="R552" s="95"/>
      <c r="S552" s="95"/>
      <c r="T552" s="95"/>
      <c r="U552" s="95"/>
      <c r="V552" s="95"/>
      <c r="W552" s="100"/>
      <c r="X552" s="101"/>
    </row>
    <row r="553" spans="1:24" hidden="1">
      <c r="B553" s="95"/>
      <c r="C553" s="101"/>
      <c r="D553" s="95"/>
      <c r="E553" s="97"/>
      <c r="F553" s="95"/>
      <c r="G553" s="95"/>
      <c r="H553" s="95"/>
      <c r="I553" s="95"/>
      <c r="J553" s="95"/>
      <c r="K553" s="95"/>
      <c r="L553" s="95"/>
      <c r="M553" s="95"/>
      <c r="N553" s="95"/>
      <c r="O553" s="95"/>
      <c r="P553" s="95"/>
      <c r="Q553" s="95"/>
      <c r="R553" s="95"/>
      <c r="S553" s="95"/>
      <c r="T553" s="95"/>
      <c r="U553" s="95"/>
      <c r="V553" s="95"/>
      <c r="W553" s="100"/>
      <c r="X553" s="101"/>
    </row>
    <row r="554" spans="1:24" hidden="1">
      <c r="B554" s="95"/>
      <c r="C554" s="101"/>
      <c r="D554" s="95"/>
      <c r="E554" s="97"/>
      <c r="F554" s="95"/>
      <c r="G554" s="95"/>
      <c r="H554" s="95"/>
      <c r="I554" s="95"/>
      <c r="J554" s="95"/>
      <c r="K554" s="95"/>
      <c r="L554" s="95"/>
      <c r="M554" s="95"/>
      <c r="N554" s="95"/>
      <c r="O554" s="95"/>
      <c r="P554" s="95"/>
      <c r="Q554" s="95"/>
      <c r="R554" s="95"/>
      <c r="S554" s="95"/>
      <c r="T554" s="95"/>
      <c r="U554" s="95"/>
      <c r="V554" s="95"/>
      <c r="W554" s="100"/>
      <c r="X554" s="101"/>
    </row>
    <row r="555" spans="1:24" hidden="1">
      <c r="B555" s="95"/>
      <c r="C555" s="101"/>
      <c r="D555" s="95"/>
      <c r="E555" s="97"/>
      <c r="F555" s="95"/>
      <c r="G555" s="95"/>
      <c r="H555" s="95"/>
      <c r="I555" s="95"/>
      <c r="J555" s="95"/>
      <c r="K555" s="95"/>
      <c r="L555" s="95"/>
      <c r="M555" s="95"/>
      <c r="N555" s="95"/>
      <c r="O555" s="95"/>
      <c r="P555" s="95"/>
      <c r="Q555" s="95"/>
      <c r="R555" s="95"/>
      <c r="S555" s="95"/>
      <c r="T555" s="95"/>
      <c r="U555" s="95"/>
      <c r="V555" s="95"/>
      <c r="W555" s="100"/>
      <c r="X555" s="101"/>
    </row>
    <row r="556" spans="1:24" hidden="1">
      <c r="B556" s="95"/>
      <c r="C556" s="101"/>
      <c r="D556" s="95"/>
      <c r="E556" s="97"/>
      <c r="F556" s="95"/>
      <c r="G556" s="95"/>
      <c r="H556" s="95"/>
      <c r="I556" s="95"/>
      <c r="J556" s="95"/>
      <c r="K556" s="95"/>
      <c r="L556" s="95"/>
      <c r="M556" s="95"/>
      <c r="N556" s="95"/>
      <c r="O556" s="95"/>
      <c r="P556" s="95"/>
      <c r="Q556" s="95"/>
      <c r="R556" s="95"/>
      <c r="S556" s="95"/>
      <c r="T556" s="95"/>
      <c r="U556" s="95"/>
      <c r="V556" s="95"/>
      <c r="W556" s="100"/>
      <c r="X556" s="101"/>
    </row>
    <row r="557" spans="1:24" hidden="1">
      <c r="B557" s="95"/>
      <c r="C557" s="101"/>
      <c r="D557" s="95"/>
      <c r="E557" s="97"/>
      <c r="F557" s="95"/>
      <c r="G557" s="95"/>
      <c r="H557" s="95"/>
      <c r="I557" s="95"/>
      <c r="J557" s="95"/>
      <c r="K557" s="95"/>
      <c r="L557" s="95"/>
      <c r="M557" s="95"/>
      <c r="N557" s="95"/>
      <c r="O557" s="95"/>
      <c r="P557" s="95"/>
      <c r="Q557" s="95"/>
      <c r="R557" s="95"/>
      <c r="S557" s="95"/>
      <c r="T557" s="95"/>
      <c r="U557" s="95"/>
      <c r="V557" s="95"/>
      <c r="W557" s="100"/>
      <c r="X557" s="101"/>
    </row>
    <row r="558" spans="1:24" hidden="1">
      <c r="B558" s="95"/>
      <c r="C558" s="101"/>
      <c r="D558" s="95"/>
      <c r="E558" s="97"/>
      <c r="F558" s="95"/>
      <c r="G558" s="95"/>
      <c r="H558" s="95"/>
      <c r="I558" s="95"/>
      <c r="J558" s="95"/>
      <c r="K558" s="95"/>
      <c r="L558" s="95"/>
      <c r="M558" s="95"/>
      <c r="N558" s="95"/>
      <c r="O558" s="95"/>
      <c r="P558" s="95"/>
      <c r="Q558" s="95"/>
      <c r="R558" s="95"/>
      <c r="S558" s="95"/>
      <c r="T558" s="95"/>
      <c r="U558" s="95"/>
      <c r="V558" s="95"/>
      <c r="W558" s="100"/>
      <c r="X558" s="101"/>
    </row>
    <row r="559" spans="1:24" hidden="1">
      <c r="B559" s="95"/>
      <c r="C559" s="101"/>
      <c r="D559" s="95"/>
      <c r="E559" s="97"/>
      <c r="F559" s="95"/>
      <c r="G559" s="95"/>
      <c r="H559" s="95"/>
      <c r="I559" s="95"/>
      <c r="J559" s="95"/>
      <c r="K559" s="95"/>
      <c r="L559" s="95"/>
      <c r="M559" s="95"/>
      <c r="N559" s="95"/>
      <c r="O559" s="95"/>
      <c r="P559" s="95"/>
      <c r="Q559" s="95"/>
      <c r="R559" s="95"/>
      <c r="S559" s="95"/>
      <c r="T559" s="95"/>
      <c r="U559" s="95"/>
      <c r="V559" s="95"/>
      <c r="W559" s="100"/>
      <c r="X559" s="101"/>
    </row>
    <row r="560" spans="1:24" hidden="1">
      <c r="B560" s="95"/>
      <c r="C560" s="101"/>
      <c r="D560" s="95"/>
      <c r="E560" s="97"/>
      <c r="F560" s="95"/>
      <c r="G560" s="95"/>
      <c r="H560" s="95"/>
      <c r="I560" s="95"/>
      <c r="J560" s="95"/>
      <c r="K560" s="95"/>
      <c r="L560" s="95"/>
      <c r="M560" s="95"/>
      <c r="N560" s="95"/>
      <c r="O560" s="95"/>
      <c r="P560" s="95"/>
      <c r="Q560" s="95"/>
      <c r="R560" s="95"/>
      <c r="S560" s="95"/>
      <c r="T560" s="95"/>
      <c r="U560" s="95"/>
      <c r="V560" s="95"/>
      <c r="W560" s="100"/>
      <c r="X560" s="101"/>
    </row>
    <row r="561" spans="1:24" hidden="1">
      <c r="B561" s="95"/>
      <c r="C561" s="101"/>
      <c r="D561" s="95"/>
      <c r="E561" s="97"/>
      <c r="F561" s="95"/>
      <c r="G561" s="95"/>
      <c r="H561" s="95"/>
      <c r="I561" s="95"/>
      <c r="J561" s="95"/>
      <c r="K561" s="95"/>
      <c r="L561" s="95"/>
      <c r="M561" s="95"/>
      <c r="N561" s="95"/>
      <c r="O561" s="95"/>
      <c r="P561" s="95"/>
      <c r="Q561" s="95"/>
      <c r="R561" s="95"/>
      <c r="S561" s="95"/>
      <c r="T561" s="95"/>
      <c r="U561" s="95"/>
      <c r="V561" s="95"/>
      <c r="W561" s="100"/>
      <c r="X561" s="101"/>
    </row>
    <row r="562" spans="1:24" hidden="1">
      <c r="B562" s="95"/>
      <c r="C562" s="101"/>
      <c r="D562" s="95"/>
      <c r="E562" s="97"/>
      <c r="F562" s="95"/>
      <c r="G562" s="95"/>
      <c r="H562" s="95"/>
      <c r="I562" s="95"/>
      <c r="J562" s="95"/>
      <c r="K562" s="95"/>
      <c r="L562" s="95"/>
      <c r="M562" s="95"/>
      <c r="N562" s="95"/>
      <c r="O562" s="95"/>
      <c r="P562" s="95"/>
      <c r="Q562" s="95"/>
      <c r="R562" s="95"/>
      <c r="S562" s="95"/>
      <c r="T562" s="95"/>
      <c r="U562" s="95"/>
      <c r="V562" s="95"/>
      <c r="W562" s="100"/>
      <c r="X562" s="101"/>
    </row>
    <row r="563" spans="1:24" hidden="1">
      <c r="B563" s="95"/>
      <c r="C563" s="101"/>
      <c r="D563" s="95"/>
      <c r="E563" s="97"/>
      <c r="F563" s="95"/>
      <c r="G563" s="95"/>
      <c r="H563" s="95"/>
      <c r="I563" s="95"/>
      <c r="J563" s="95"/>
      <c r="K563" s="95"/>
      <c r="L563" s="95"/>
      <c r="M563" s="95"/>
      <c r="N563" s="95"/>
      <c r="O563" s="95"/>
      <c r="P563" s="95"/>
      <c r="Q563" s="95"/>
      <c r="R563" s="95"/>
      <c r="S563" s="95"/>
      <c r="T563" s="95"/>
      <c r="U563" s="95"/>
      <c r="V563" s="95"/>
      <c r="W563" s="100"/>
      <c r="X563" s="101"/>
    </row>
    <row r="564" spans="1:24" hidden="1">
      <c r="B564" s="95"/>
      <c r="C564" s="101"/>
      <c r="D564" s="95"/>
      <c r="E564" s="97"/>
      <c r="F564" s="95"/>
      <c r="G564" s="95"/>
      <c r="H564" s="95"/>
      <c r="I564" s="95"/>
      <c r="J564" s="95"/>
      <c r="K564" s="95"/>
      <c r="L564" s="95"/>
      <c r="M564" s="95"/>
      <c r="N564" s="95"/>
      <c r="O564" s="95"/>
      <c r="P564" s="95"/>
      <c r="Q564" s="95"/>
      <c r="R564" s="95"/>
      <c r="S564" s="95"/>
      <c r="T564" s="95"/>
      <c r="U564" s="95"/>
      <c r="V564" s="95"/>
      <c r="W564" s="100"/>
      <c r="X564" s="101"/>
    </row>
    <row r="565" spans="1:24" hidden="1">
      <c r="B565" s="95"/>
      <c r="C565" s="101"/>
      <c r="D565" s="95"/>
      <c r="E565" s="97"/>
      <c r="F565" s="95"/>
      <c r="G565" s="95"/>
      <c r="H565" s="95"/>
      <c r="I565" s="95"/>
      <c r="J565" s="95"/>
      <c r="K565" s="95"/>
      <c r="L565" s="95"/>
      <c r="M565" s="95"/>
      <c r="N565" s="95"/>
      <c r="O565" s="95"/>
      <c r="P565" s="95"/>
      <c r="Q565" s="95"/>
      <c r="R565" s="95"/>
      <c r="S565" s="95"/>
      <c r="T565" s="95"/>
      <c r="U565" s="95"/>
      <c r="V565" s="95"/>
      <c r="W565" s="100"/>
      <c r="X565" s="101"/>
    </row>
    <row r="566" spans="1:24" hidden="1">
      <c r="B566" s="95"/>
      <c r="C566" s="101"/>
      <c r="D566" s="95"/>
      <c r="E566" s="97"/>
      <c r="F566" s="95"/>
      <c r="G566" s="95"/>
      <c r="H566" s="95"/>
      <c r="I566" s="95"/>
      <c r="J566" s="95"/>
      <c r="K566" s="95"/>
      <c r="L566" s="95"/>
      <c r="M566" s="95"/>
      <c r="N566" s="95"/>
      <c r="O566" s="95"/>
      <c r="P566" s="95"/>
      <c r="Q566" s="95"/>
      <c r="R566" s="95"/>
      <c r="S566" s="95"/>
      <c r="T566" s="95"/>
      <c r="U566" s="95"/>
      <c r="V566" s="95"/>
      <c r="W566" s="100"/>
      <c r="X566" s="101"/>
    </row>
    <row r="567" spans="1:24" hidden="1">
      <c r="B567" s="95"/>
      <c r="C567" s="101"/>
      <c r="D567" s="95"/>
      <c r="E567" s="97"/>
      <c r="F567" s="95"/>
      <c r="G567" s="95"/>
      <c r="H567" s="95"/>
      <c r="I567" s="95"/>
      <c r="J567" s="95"/>
      <c r="K567" s="95"/>
      <c r="L567" s="95"/>
      <c r="M567" s="95"/>
      <c r="N567" s="95"/>
      <c r="O567" s="95"/>
      <c r="P567" s="95"/>
      <c r="Q567" s="95"/>
      <c r="R567" s="95"/>
      <c r="S567" s="95"/>
      <c r="T567" s="95"/>
      <c r="U567" s="95"/>
      <c r="V567" s="95"/>
      <c r="W567" s="100"/>
      <c r="X567" s="101"/>
    </row>
    <row r="568" spans="1:24">
      <c r="B568" s="95"/>
      <c r="C568" s="101"/>
      <c r="D568" s="95"/>
      <c r="E568" s="97"/>
      <c r="F568" s="95"/>
      <c r="G568" s="95"/>
      <c r="H568" s="95"/>
      <c r="I568" s="95"/>
      <c r="J568" s="95"/>
      <c r="K568" s="95"/>
      <c r="L568" s="95"/>
      <c r="M568" s="95"/>
      <c r="N568" s="95"/>
      <c r="O568" s="95"/>
      <c r="P568" s="95"/>
      <c r="Q568" s="95"/>
      <c r="R568" s="95"/>
      <c r="S568" s="95"/>
      <c r="T568" s="95"/>
      <c r="U568" s="95"/>
      <c r="V568" s="95"/>
      <c r="W568" s="100"/>
      <c r="X568" s="101"/>
    </row>
    <row r="569" spans="1:24">
      <c r="B569" s="95"/>
      <c r="C569" s="101"/>
      <c r="D569" s="95"/>
      <c r="E569" s="97"/>
      <c r="F569" s="95"/>
      <c r="G569" s="95"/>
      <c r="H569" s="95"/>
      <c r="I569" s="95"/>
      <c r="J569" s="95"/>
      <c r="K569" s="95"/>
      <c r="L569" s="95"/>
      <c r="M569" s="95"/>
      <c r="N569" s="95"/>
      <c r="O569" s="95"/>
      <c r="P569" s="95"/>
      <c r="Q569" s="95"/>
      <c r="R569" s="95"/>
      <c r="S569" s="95"/>
      <c r="T569" s="95"/>
      <c r="U569" s="95"/>
      <c r="V569" s="95"/>
      <c r="W569" s="100"/>
      <c r="X569" s="101"/>
    </row>
    <row r="570" spans="1:24">
      <c r="B570" s="95"/>
      <c r="C570" s="101"/>
      <c r="D570" s="95"/>
      <c r="E570" s="97"/>
      <c r="F570" s="95"/>
      <c r="G570" s="95"/>
      <c r="H570" s="95"/>
      <c r="I570" s="95"/>
      <c r="J570" s="95"/>
      <c r="K570" s="95"/>
      <c r="L570" s="95"/>
      <c r="M570" s="95"/>
      <c r="N570" s="95"/>
      <c r="O570" s="95"/>
      <c r="P570" s="95"/>
      <c r="Q570" s="95"/>
      <c r="R570" s="95"/>
      <c r="S570" s="95"/>
      <c r="T570" s="95"/>
      <c r="U570" s="95"/>
      <c r="V570" s="95"/>
      <c r="W570" s="100"/>
      <c r="X570" s="101"/>
    </row>
    <row r="571" spans="1:24">
      <c r="B571" s="95"/>
      <c r="C571" s="101"/>
      <c r="D571" s="95"/>
      <c r="E571" s="97"/>
      <c r="F571" s="95"/>
      <c r="G571" s="95"/>
      <c r="H571" s="95"/>
      <c r="I571" s="95"/>
      <c r="J571" s="95"/>
      <c r="K571" s="95"/>
      <c r="L571" s="95"/>
      <c r="M571" s="95"/>
      <c r="N571" s="95"/>
      <c r="O571" s="95"/>
      <c r="P571" s="95"/>
      <c r="Q571" s="95"/>
      <c r="R571" s="95"/>
      <c r="S571" s="95"/>
      <c r="T571" s="95"/>
      <c r="U571" s="95"/>
      <c r="V571" s="95"/>
      <c r="W571" s="100"/>
      <c r="X571" s="101"/>
    </row>
    <row r="572" spans="1:24">
      <c r="B572" s="95"/>
      <c r="C572" s="101"/>
      <c r="D572" s="95"/>
      <c r="E572" s="97"/>
      <c r="F572" s="95"/>
      <c r="G572" s="95"/>
      <c r="H572" s="95"/>
      <c r="I572" s="95"/>
      <c r="J572" s="95"/>
      <c r="K572" s="95"/>
      <c r="L572" s="95"/>
      <c r="M572" s="95"/>
      <c r="N572" s="95"/>
      <c r="O572" s="95"/>
      <c r="P572" s="95"/>
      <c r="Q572" s="95"/>
      <c r="R572" s="95"/>
      <c r="S572" s="95"/>
      <c r="T572" s="95"/>
      <c r="U572" s="95"/>
      <c r="V572" s="95"/>
      <c r="W572" s="100"/>
      <c r="X572" s="101"/>
    </row>
    <row r="573" spans="1:24" ht="15" customHeight="1">
      <c r="A573" s="286" t="s">
        <v>0</v>
      </c>
      <c r="B573" s="286" t="s">
        <v>1</v>
      </c>
      <c r="C573" s="289" t="s">
        <v>2</v>
      </c>
      <c r="D573" s="286" t="s">
        <v>238</v>
      </c>
      <c r="E573" s="291" t="s">
        <v>4</v>
      </c>
      <c r="F573" s="289" t="s">
        <v>5</v>
      </c>
      <c r="G573" s="292" t="s">
        <v>6</v>
      </c>
      <c r="H573" s="295" t="s">
        <v>262</v>
      </c>
      <c r="I573" s="296"/>
      <c r="J573" s="296"/>
      <c r="K573" s="296"/>
      <c r="L573" s="296"/>
      <c r="M573" s="296"/>
      <c r="N573" s="296"/>
      <c r="O573" s="296"/>
      <c r="P573" s="296"/>
      <c r="Q573" s="296"/>
      <c r="R573" s="296"/>
      <c r="S573" s="296"/>
      <c r="T573" s="296"/>
      <c r="U573" s="296"/>
      <c r="V573" s="297"/>
      <c r="W573" s="301" t="s">
        <v>8</v>
      </c>
      <c r="X573" s="304" t="s">
        <v>9</v>
      </c>
    </row>
    <row r="574" spans="1:24" ht="15" customHeight="1">
      <c r="A574" s="287"/>
      <c r="B574" s="287"/>
      <c r="C574" s="290"/>
      <c r="D574" s="287"/>
      <c r="E574" s="291"/>
      <c r="F574" s="290"/>
      <c r="G574" s="293"/>
      <c r="H574" s="304" t="s">
        <v>10</v>
      </c>
      <c r="I574" s="304" t="s">
        <v>248</v>
      </c>
      <c r="J574" s="314" t="s">
        <v>12</v>
      </c>
      <c r="K574" s="315"/>
      <c r="L574" s="318" t="s">
        <v>255</v>
      </c>
      <c r="M574" s="307" t="s">
        <v>257</v>
      </c>
      <c r="N574" s="307"/>
      <c r="O574" s="307"/>
      <c r="P574" s="307"/>
      <c r="Q574" s="307"/>
      <c r="R574" s="307"/>
      <c r="S574" s="307"/>
      <c r="T574" s="307"/>
      <c r="U574" s="307"/>
      <c r="V574" s="292" t="s">
        <v>261</v>
      </c>
      <c r="W574" s="302"/>
      <c r="X574" s="305"/>
    </row>
    <row r="575" spans="1:24" ht="36.75" customHeight="1">
      <c r="A575" s="287"/>
      <c r="B575" s="287"/>
      <c r="C575" s="289"/>
      <c r="D575" s="287"/>
      <c r="E575" s="291"/>
      <c r="F575" s="289"/>
      <c r="G575" s="293"/>
      <c r="H575" s="305"/>
      <c r="I575" s="305"/>
      <c r="J575" s="316"/>
      <c r="K575" s="317"/>
      <c r="L575" s="318"/>
      <c r="M575" s="319" t="s">
        <v>253</v>
      </c>
      <c r="N575" s="320"/>
      <c r="O575" s="319" t="s">
        <v>14</v>
      </c>
      <c r="P575" s="321"/>
      <c r="Q575" s="323" t="s">
        <v>15</v>
      </c>
      <c r="R575" s="323"/>
      <c r="S575" s="324" t="s">
        <v>406</v>
      </c>
      <c r="T575" s="325"/>
      <c r="U575" s="272" t="s">
        <v>16</v>
      </c>
      <c r="V575" s="293"/>
      <c r="W575" s="302"/>
      <c r="X575" s="305"/>
    </row>
    <row r="576" spans="1:24" ht="55.5" customHeight="1">
      <c r="A576" s="288"/>
      <c r="B576" s="288"/>
      <c r="C576" s="289"/>
      <c r="D576" s="288"/>
      <c r="E576" s="291"/>
      <c r="F576" s="289"/>
      <c r="G576" s="294"/>
      <c r="H576" s="306"/>
      <c r="I576" s="306"/>
      <c r="J576" s="267" t="s">
        <v>259</v>
      </c>
      <c r="K576" s="267" t="s">
        <v>258</v>
      </c>
      <c r="L576" s="267" t="s">
        <v>256</v>
      </c>
      <c r="M576" s="267" t="s">
        <v>260</v>
      </c>
      <c r="N576" s="267" t="s">
        <v>258</v>
      </c>
      <c r="O576" s="267" t="s">
        <v>260</v>
      </c>
      <c r="P576" s="267" t="s">
        <v>258</v>
      </c>
      <c r="Q576" s="267" t="s">
        <v>260</v>
      </c>
      <c r="R576" s="267" t="s">
        <v>258</v>
      </c>
      <c r="S576" s="267" t="s">
        <v>260</v>
      </c>
      <c r="T576" s="267" t="s">
        <v>258</v>
      </c>
      <c r="U576" s="267" t="s">
        <v>256</v>
      </c>
      <c r="V576" s="267" t="s">
        <v>256</v>
      </c>
      <c r="W576" s="303"/>
      <c r="X576" s="306"/>
    </row>
    <row r="577" spans="1:79" s="3" customFormat="1">
      <c r="A577" s="11">
        <v>1</v>
      </c>
      <c r="B577" s="11">
        <v>2</v>
      </c>
      <c r="C577" s="11">
        <v>4</v>
      </c>
      <c r="D577" s="11">
        <v>5</v>
      </c>
      <c r="E577" s="11">
        <v>6</v>
      </c>
      <c r="F577" s="11">
        <v>7</v>
      </c>
      <c r="G577" s="11">
        <v>8</v>
      </c>
      <c r="H577" s="11">
        <v>9</v>
      </c>
      <c r="I577" s="11">
        <v>10</v>
      </c>
      <c r="J577" s="11">
        <v>11</v>
      </c>
      <c r="K577" s="11">
        <v>12</v>
      </c>
      <c r="L577" s="11">
        <v>13</v>
      </c>
      <c r="M577" s="11">
        <v>14</v>
      </c>
      <c r="N577" s="11">
        <v>15</v>
      </c>
      <c r="O577" s="11">
        <v>16</v>
      </c>
      <c r="P577" s="11">
        <v>17</v>
      </c>
      <c r="Q577" s="11">
        <v>18</v>
      </c>
      <c r="R577" s="11">
        <v>19</v>
      </c>
      <c r="S577" s="11">
        <v>20</v>
      </c>
      <c r="T577" s="11">
        <v>21</v>
      </c>
      <c r="U577" s="11">
        <v>22</v>
      </c>
      <c r="V577" s="11">
        <v>23</v>
      </c>
      <c r="W577" s="11">
        <v>24</v>
      </c>
      <c r="X577" s="11">
        <v>25</v>
      </c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</row>
    <row r="578" spans="1:79" ht="15.75">
      <c r="A578" s="160"/>
      <c r="B578" s="223" t="s">
        <v>119</v>
      </c>
      <c r="C578" s="101"/>
      <c r="D578" s="95"/>
      <c r="E578" s="97"/>
      <c r="F578" s="95"/>
      <c r="G578" s="95"/>
      <c r="H578" s="95"/>
      <c r="I578" s="95"/>
      <c r="J578" s="95"/>
      <c r="K578" s="95"/>
      <c r="L578" s="95"/>
      <c r="M578" s="95"/>
      <c r="N578" s="95"/>
      <c r="O578" s="95"/>
      <c r="P578" s="95"/>
      <c r="Q578" s="95"/>
      <c r="R578" s="95"/>
      <c r="S578" s="95"/>
      <c r="T578" s="95"/>
      <c r="U578" s="95"/>
      <c r="V578" s="95"/>
      <c r="W578" s="100"/>
      <c r="X578" s="101"/>
    </row>
    <row r="579" spans="1:79" ht="25.5" customHeight="1">
      <c r="A579" s="161"/>
      <c r="B579" s="66" t="s">
        <v>220</v>
      </c>
      <c r="C579" s="67" t="s">
        <v>52</v>
      </c>
      <c r="D579" s="66">
        <v>10.130000000000001</v>
      </c>
      <c r="E579" s="83"/>
      <c r="F579" s="66">
        <v>17697</v>
      </c>
      <c r="G579" s="66">
        <v>3.57</v>
      </c>
      <c r="H579" s="84">
        <f>F579*G579</f>
        <v>63178.289999999994</v>
      </c>
      <c r="I579" s="19">
        <f>H579*1.45</f>
        <v>91608.520499999984</v>
      </c>
      <c r="J579" s="66">
        <v>25</v>
      </c>
      <c r="K579" s="84">
        <f>I579*25/100</f>
        <v>22902.130124999996</v>
      </c>
      <c r="L579" s="19">
        <f t="shared" ref="L579:L581" si="443">I579+K579</f>
        <v>114510.65062499998</v>
      </c>
      <c r="M579" s="66"/>
      <c r="N579" s="66"/>
      <c r="O579" s="66"/>
      <c r="P579" s="66"/>
      <c r="Q579" s="66"/>
      <c r="R579" s="84"/>
      <c r="S579" s="66"/>
      <c r="T579" s="66"/>
      <c r="U579" s="19">
        <f t="shared" ref="U579:U581" si="444">(I579+K579)*10/100</f>
        <v>11451.065062499998</v>
      </c>
      <c r="V579" s="84">
        <f>I579+K579+N579+P579+R579+T579+U579</f>
        <v>125961.71568749998</v>
      </c>
      <c r="W579" s="87">
        <v>0.25</v>
      </c>
      <c r="X579" s="84">
        <f t="shared" ref="X579:X597" si="445">V579*W579</f>
        <v>31490.428921874995</v>
      </c>
    </row>
    <row r="580" spans="1:79" ht="25.5" customHeight="1">
      <c r="A580" s="161"/>
      <c r="B580" s="66" t="s">
        <v>221</v>
      </c>
      <c r="C580" s="67" t="s">
        <v>47</v>
      </c>
      <c r="D580" s="85">
        <v>11.07</v>
      </c>
      <c r="E580" s="84">
        <v>2</v>
      </c>
      <c r="F580" s="66">
        <v>17697</v>
      </c>
      <c r="G580" s="66">
        <v>4.04</v>
      </c>
      <c r="H580" s="84">
        <f>F580*G580</f>
        <v>71495.88</v>
      </c>
      <c r="I580" s="19">
        <f t="shared" ref="I580:I597" si="446">H580*1.45</f>
        <v>103669.026</v>
      </c>
      <c r="J580" s="66">
        <v>25</v>
      </c>
      <c r="K580" s="84">
        <f t="shared" ref="K580:K581" si="447">I580*25/100</f>
        <v>25917.2565</v>
      </c>
      <c r="L580" s="19">
        <f t="shared" si="443"/>
        <v>129586.2825</v>
      </c>
      <c r="M580" s="66"/>
      <c r="N580" s="66"/>
      <c r="O580" s="66"/>
      <c r="P580" s="86"/>
      <c r="Q580" s="66"/>
      <c r="R580" s="66"/>
      <c r="S580" s="66"/>
      <c r="T580" s="84"/>
      <c r="U580" s="19">
        <f t="shared" si="444"/>
        <v>12958.62825</v>
      </c>
      <c r="V580" s="84">
        <f t="shared" ref="V580:V597" si="448">I580+K580+N580+P580+R580+T580+U580</f>
        <v>142544.91075000001</v>
      </c>
      <c r="W580" s="87">
        <v>0.25</v>
      </c>
      <c r="X580" s="84">
        <f t="shared" si="445"/>
        <v>35636.227687500003</v>
      </c>
    </row>
    <row r="581" spans="1:79" ht="25.5" customHeight="1">
      <c r="A581" s="161"/>
      <c r="B581" s="66" t="s">
        <v>122</v>
      </c>
      <c r="C581" s="67" t="s">
        <v>41</v>
      </c>
      <c r="D581" s="85">
        <v>19.02</v>
      </c>
      <c r="E581" s="84" t="s">
        <v>237</v>
      </c>
      <c r="F581" s="66">
        <v>17697</v>
      </c>
      <c r="G581" s="66">
        <v>3.65</v>
      </c>
      <c r="H581" s="84">
        <f>F581*G581</f>
        <v>64594.049999999996</v>
      </c>
      <c r="I581" s="19">
        <f t="shared" si="446"/>
        <v>93661.372499999998</v>
      </c>
      <c r="J581" s="66">
        <v>25</v>
      </c>
      <c r="K581" s="84">
        <f t="shared" si="447"/>
        <v>23415.343124999999</v>
      </c>
      <c r="L581" s="19">
        <f t="shared" si="443"/>
        <v>117076.715625</v>
      </c>
      <c r="M581" s="66"/>
      <c r="N581" s="66"/>
      <c r="O581" s="66"/>
      <c r="P581" s="86"/>
      <c r="Q581" s="66"/>
      <c r="R581" s="66"/>
      <c r="S581" s="66"/>
      <c r="T581" s="84"/>
      <c r="U581" s="19">
        <f t="shared" si="444"/>
        <v>11707.6715625</v>
      </c>
      <c r="V581" s="84">
        <f t="shared" si="448"/>
        <v>128784.38718749999</v>
      </c>
      <c r="W581" s="87">
        <v>0.5</v>
      </c>
      <c r="X581" s="84">
        <f t="shared" si="445"/>
        <v>64392.193593749995</v>
      </c>
    </row>
    <row r="582" spans="1:79" ht="29.25" customHeight="1">
      <c r="A582" s="161"/>
      <c r="B582" s="66" t="s">
        <v>124</v>
      </c>
      <c r="C582" s="128">
        <v>5</v>
      </c>
      <c r="D582" s="66"/>
      <c r="E582" s="83" t="s">
        <v>125</v>
      </c>
      <c r="F582" s="66">
        <v>17697</v>
      </c>
      <c r="G582" s="66">
        <v>2.92</v>
      </c>
      <c r="H582" s="84">
        <f t="shared" ref="H582:H596" si="449">F582*G582</f>
        <v>51675.24</v>
      </c>
      <c r="I582" s="19">
        <f t="shared" si="446"/>
        <v>74929.097999999998</v>
      </c>
      <c r="J582" s="66"/>
      <c r="K582" s="66"/>
      <c r="L582" s="66"/>
      <c r="M582" s="66"/>
      <c r="N582" s="66"/>
      <c r="O582" s="66"/>
      <c r="P582" s="86"/>
      <c r="Q582" s="66"/>
      <c r="R582" s="66"/>
      <c r="S582" s="66">
        <v>20</v>
      </c>
      <c r="T582" s="84">
        <f t="shared" ref="T582:T593" si="450">S582*F582/100</f>
        <v>3539.4</v>
      </c>
      <c r="U582" s="84">
        <f t="shared" ref="U582:U597" si="451">I582*10/100</f>
        <v>7492.9097999999994</v>
      </c>
      <c r="V582" s="84">
        <f t="shared" si="448"/>
        <v>85961.407799999986</v>
      </c>
      <c r="W582" s="87">
        <v>1</v>
      </c>
      <c r="X582" s="84">
        <f t="shared" si="445"/>
        <v>85961.407799999986</v>
      </c>
    </row>
    <row r="583" spans="1:79" ht="29.25" customHeight="1">
      <c r="A583" s="161"/>
      <c r="B583" s="66" t="s">
        <v>222</v>
      </c>
      <c r="C583" s="128">
        <v>4</v>
      </c>
      <c r="D583" s="66"/>
      <c r="E583" s="83"/>
      <c r="F583" s="66">
        <v>17697</v>
      </c>
      <c r="G583" s="66">
        <v>2.89</v>
      </c>
      <c r="H583" s="84">
        <f t="shared" si="449"/>
        <v>51144.33</v>
      </c>
      <c r="I583" s="19">
        <f t="shared" si="446"/>
        <v>74159.2785</v>
      </c>
      <c r="J583" s="66"/>
      <c r="K583" s="66"/>
      <c r="L583" s="66"/>
      <c r="M583" s="66"/>
      <c r="N583" s="66"/>
      <c r="O583" s="66"/>
      <c r="P583" s="86"/>
      <c r="Q583" s="66"/>
      <c r="R583" s="66"/>
      <c r="S583" s="66"/>
      <c r="T583" s="84"/>
      <c r="U583" s="84">
        <f t="shared" si="451"/>
        <v>7415.92785</v>
      </c>
      <c r="V583" s="84">
        <f t="shared" si="448"/>
        <v>81575.206349999993</v>
      </c>
      <c r="W583" s="87">
        <v>1</v>
      </c>
      <c r="X583" s="84">
        <f t="shared" si="445"/>
        <v>81575.206349999993</v>
      </c>
    </row>
    <row r="584" spans="1:79" ht="29.25" customHeight="1">
      <c r="A584" s="161"/>
      <c r="B584" s="66" t="s">
        <v>130</v>
      </c>
      <c r="C584" s="128">
        <v>4</v>
      </c>
      <c r="D584" s="66"/>
      <c r="E584" s="83" t="s">
        <v>127</v>
      </c>
      <c r="F584" s="66">
        <v>17697</v>
      </c>
      <c r="G584" s="66">
        <v>2.89</v>
      </c>
      <c r="H584" s="84">
        <f t="shared" ref="H584:H592" si="452">F584*G584</f>
        <v>51144.33</v>
      </c>
      <c r="I584" s="19">
        <f t="shared" si="446"/>
        <v>74159.2785</v>
      </c>
      <c r="J584" s="66"/>
      <c r="K584" s="66"/>
      <c r="L584" s="66"/>
      <c r="M584" s="66"/>
      <c r="N584" s="66"/>
      <c r="O584" s="66"/>
      <c r="P584" s="86"/>
      <c r="Q584" s="66"/>
      <c r="R584" s="66"/>
      <c r="S584" s="66">
        <v>20</v>
      </c>
      <c r="T584" s="84">
        <f t="shared" ref="T584:T592" si="453">S584*F584/100</f>
        <v>3539.4</v>
      </c>
      <c r="U584" s="84">
        <f t="shared" si="451"/>
        <v>7415.92785</v>
      </c>
      <c r="V584" s="84">
        <f t="shared" si="448"/>
        <v>85114.606349999987</v>
      </c>
      <c r="W584" s="87">
        <v>1</v>
      </c>
      <c r="X584" s="84">
        <f t="shared" ref="X584:X592" si="454">V584*W584</f>
        <v>85114.606349999987</v>
      </c>
    </row>
    <row r="585" spans="1:79" ht="29.25" customHeight="1">
      <c r="A585" s="161"/>
      <c r="B585" s="66" t="s">
        <v>128</v>
      </c>
      <c r="C585" s="128">
        <v>4</v>
      </c>
      <c r="D585" s="66"/>
      <c r="E585" s="83" t="s">
        <v>129</v>
      </c>
      <c r="F585" s="66">
        <v>17697</v>
      </c>
      <c r="G585" s="66">
        <v>2.89</v>
      </c>
      <c r="H585" s="84">
        <f t="shared" si="452"/>
        <v>51144.33</v>
      </c>
      <c r="I585" s="19">
        <f t="shared" si="446"/>
        <v>74159.2785</v>
      </c>
      <c r="J585" s="66"/>
      <c r="K585" s="66"/>
      <c r="L585" s="66"/>
      <c r="M585" s="66"/>
      <c r="N585" s="66"/>
      <c r="O585" s="66"/>
      <c r="P585" s="86"/>
      <c r="Q585" s="66"/>
      <c r="R585" s="66"/>
      <c r="S585" s="66">
        <v>20</v>
      </c>
      <c r="T585" s="84">
        <f t="shared" si="453"/>
        <v>3539.4</v>
      </c>
      <c r="U585" s="84">
        <f t="shared" si="451"/>
        <v>7415.92785</v>
      </c>
      <c r="V585" s="84">
        <f t="shared" si="448"/>
        <v>85114.606349999987</v>
      </c>
      <c r="W585" s="87">
        <v>1</v>
      </c>
      <c r="X585" s="84">
        <f t="shared" si="454"/>
        <v>85114.606349999987</v>
      </c>
    </row>
    <row r="586" spans="1:79" ht="29.25" customHeight="1">
      <c r="A586" s="161"/>
      <c r="B586" s="66" t="s">
        <v>223</v>
      </c>
      <c r="C586" s="128">
        <v>4</v>
      </c>
      <c r="D586" s="66"/>
      <c r="E586" s="83" t="s">
        <v>127</v>
      </c>
      <c r="F586" s="66">
        <v>17697</v>
      </c>
      <c r="G586" s="66">
        <v>2.89</v>
      </c>
      <c r="H586" s="84">
        <f t="shared" si="452"/>
        <v>51144.33</v>
      </c>
      <c r="I586" s="19">
        <f t="shared" si="446"/>
        <v>74159.2785</v>
      </c>
      <c r="J586" s="66"/>
      <c r="K586" s="66"/>
      <c r="L586" s="66"/>
      <c r="M586" s="66"/>
      <c r="N586" s="66"/>
      <c r="O586" s="66"/>
      <c r="P586" s="86"/>
      <c r="Q586" s="66"/>
      <c r="R586" s="66"/>
      <c r="S586" s="66">
        <v>20</v>
      </c>
      <c r="T586" s="84">
        <f t="shared" si="453"/>
        <v>3539.4</v>
      </c>
      <c r="U586" s="84">
        <f t="shared" si="451"/>
        <v>7415.92785</v>
      </c>
      <c r="V586" s="84">
        <f t="shared" si="448"/>
        <v>85114.606349999987</v>
      </c>
      <c r="W586" s="87">
        <v>1</v>
      </c>
      <c r="X586" s="84">
        <f t="shared" si="454"/>
        <v>85114.606349999987</v>
      </c>
    </row>
    <row r="587" spans="1:79" ht="29.25" customHeight="1">
      <c r="A587" s="161"/>
      <c r="B587" s="66" t="s">
        <v>225</v>
      </c>
      <c r="C587" s="128">
        <v>4</v>
      </c>
      <c r="D587" s="66"/>
      <c r="E587" s="83" t="s">
        <v>123</v>
      </c>
      <c r="F587" s="66">
        <v>17697</v>
      </c>
      <c r="G587" s="66">
        <v>2.89</v>
      </c>
      <c r="H587" s="84">
        <f t="shared" si="452"/>
        <v>51144.33</v>
      </c>
      <c r="I587" s="19">
        <f t="shared" si="446"/>
        <v>74159.2785</v>
      </c>
      <c r="J587" s="66"/>
      <c r="K587" s="66"/>
      <c r="L587" s="66"/>
      <c r="M587" s="66"/>
      <c r="N587" s="66"/>
      <c r="O587" s="66"/>
      <c r="P587" s="86"/>
      <c r="Q587" s="66"/>
      <c r="R587" s="66"/>
      <c r="S587" s="66">
        <v>35</v>
      </c>
      <c r="T587" s="84">
        <f t="shared" si="453"/>
        <v>6193.95</v>
      </c>
      <c r="U587" s="84">
        <f t="shared" si="451"/>
        <v>7415.92785</v>
      </c>
      <c r="V587" s="84">
        <f t="shared" si="448"/>
        <v>87769.156350000005</v>
      </c>
      <c r="W587" s="87">
        <v>1</v>
      </c>
      <c r="X587" s="84">
        <f t="shared" si="454"/>
        <v>87769.156350000005</v>
      </c>
    </row>
    <row r="588" spans="1:79" ht="29.25" customHeight="1">
      <c r="A588" s="161"/>
      <c r="B588" s="66" t="s">
        <v>224</v>
      </c>
      <c r="C588" s="67">
        <v>4</v>
      </c>
      <c r="D588" s="66"/>
      <c r="E588" s="83" t="s">
        <v>125</v>
      </c>
      <c r="F588" s="84">
        <v>17697</v>
      </c>
      <c r="G588" s="66">
        <v>2.89</v>
      </c>
      <c r="H588" s="84">
        <f t="shared" si="452"/>
        <v>51144.33</v>
      </c>
      <c r="I588" s="19">
        <f t="shared" si="446"/>
        <v>74159.2785</v>
      </c>
      <c r="J588" s="66"/>
      <c r="K588" s="66"/>
      <c r="L588" s="66"/>
      <c r="M588" s="66"/>
      <c r="N588" s="66"/>
      <c r="O588" s="66"/>
      <c r="P588" s="86"/>
      <c r="Q588" s="66"/>
      <c r="R588" s="66"/>
      <c r="S588" s="66">
        <v>20</v>
      </c>
      <c r="T588" s="84">
        <f t="shared" si="453"/>
        <v>3539.4</v>
      </c>
      <c r="U588" s="84">
        <f t="shared" si="451"/>
        <v>7415.92785</v>
      </c>
      <c r="V588" s="84">
        <f t="shared" si="448"/>
        <v>85114.606349999987</v>
      </c>
      <c r="W588" s="87">
        <v>1</v>
      </c>
      <c r="X588" s="84">
        <f t="shared" si="454"/>
        <v>85114.606349999987</v>
      </c>
    </row>
    <row r="589" spans="1:79" ht="29.25" customHeight="1">
      <c r="A589" s="161"/>
      <c r="B589" s="66" t="s">
        <v>226</v>
      </c>
      <c r="C589" s="128">
        <v>4</v>
      </c>
      <c r="D589" s="66"/>
      <c r="E589" s="83"/>
      <c r="F589" s="66">
        <v>17697</v>
      </c>
      <c r="G589" s="66">
        <v>2.89</v>
      </c>
      <c r="H589" s="84">
        <f t="shared" si="452"/>
        <v>51144.33</v>
      </c>
      <c r="I589" s="19">
        <f t="shared" si="446"/>
        <v>74159.2785</v>
      </c>
      <c r="J589" s="66"/>
      <c r="K589" s="66"/>
      <c r="L589" s="66"/>
      <c r="M589" s="66"/>
      <c r="N589" s="66"/>
      <c r="O589" s="66"/>
      <c r="P589" s="86"/>
      <c r="Q589" s="66"/>
      <c r="R589" s="66"/>
      <c r="S589" s="66"/>
      <c r="T589" s="84"/>
      <c r="U589" s="84">
        <f t="shared" si="451"/>
        <v>7415.92785</v>
      </c>
      <c r="V589" s="84">
        <f t="shared" si="448"/>
        <v>81575.206349999993</v>
      </c>
      <c r="W589" s="87">
        <v>1</v>
      </c>
      <c r="X589" s="84">
        <f t="shared" si="454"/>
        <v>81575.206349999993</v>
      </c>
    </row>
    <row r="590" spans="1:79" ht="29.25" customHeight="1">
      <c r="A590" s="161"/>
      <c r="B590" s="66" t="s">
        <v>227</v>
      </c>
      <c r="C590" s="128">
        <v>4</v>
      </c>
      <c r="D590" s="66"/>
      <c r="E590" s="83" t="s">
        <v>127</v>
      </c>
      <c r="F590" s="66">
        <v>17697</v>
      </c>
      <c r="G590" s="66">
        <v>2.89</v>
      </c>
      <c r="H590" s="84">
        <f t="shared" si="452"/>
        <v>51144.33</v>
      </c>
      <c r="I590" s="19">
        <f t="shared" si="446"/>
        <v>74159.2785</v>
      </c>
      <c r="J590" s="66"/>
      <c r="K590" s="66"/>
      <c r="L590" s="66"/>
      <c r="M590" s="66"/>
      <c r="N590" s="66"/>
      <c r="O590" s="66"/>
      <c r="P590" s="86"/>
      <c r="Q590" s="66"/>
      <c r="R590" s="66"/>
      <c r="S590" s="66">
        <v>20</v>
      </c>
      <c r="T590" s="84">
        <f t="shared" si="453"/>
        <v>3539.4</v>
      </c>
      <c r="U590" s="84">
        <f t="shared" si="451"/>
        <v>7415.92785</v>
      </c>
      <c r="V590" s="84">
        <f t="shared" si="448"/>
        <v>85114.606349999987</v>
      </c>
      <c r="W590" s="87">
        <v>1</v>
      </c>
      <c r="X590" s="84">
        <f t="shared" si="454"/>
        <v>85114.606349999987</v>
      </c>
    </row>
    <row r="591" spans="1:79" ht="29.25" customHeight="1">
      <c r="A591" s="161"/>
      <c r="B591" s="66" t="s">
        <v>228</v>
      </c>
      <c r="C591" s="67">
        <v>4</v>
      </c>
      <c r="D591" s="66"/>
      <c r="E591" s="83"/>
      <c r="F591" s="84">
        <v>17697</v>
      </c>
      <c r="G591" s="66">
        <v>2.89</v>
      </c>
      <c r="H591" s="84">
        <f t="shared" si="452"/>
        <v>51144.33</v>
      </c>
      <c r="I591" s="19">
        <f t="shared" si="446"/>
        <v>74159.2785</v>
      </c>
      <c r="J591" s="66"/>
      <c r="K591" s="66"/>
      <c r="L591" s="66"/>
      <c r="M591" s="66"/>
      <c r="N591" s="66"/>
      <c r="O591" s="66"/>
      <c r="P591" s="86"/>
      <c r="Q591" s="66"/>
      <c r="R591" s="66"/>
      <c r="S591" s="66"/>
      <c r="T591" s="84"/>
      <c r="U591" s="84">
        <f t="shared" si="451"/>
        <v>7415.92785</v>
      </c>
      <c r="V591" s="84">
        <f t="shared" si="448"/>
        <v>81575.206349999993</v>
      </c>
      <c r="W591" s="87">
        <v>1</v>
      </c>
      <c r="X591" s="84">
        <f t="shared" si="454"/>
        <v>81575.206349999993</v>
      </c>
    </row>
    <row r="592" spans="1:79" ht="29.25" customHeight="1">
      <c r="A592" s="161"/>
      <c r="B592" s="66" t="s">
        <v>229</v>
      </c>
      <c r="C592" s="128">
        <v>4</v>
      </c>
      <c r="D592" s="66"/>
      <c r="E592" s="83" t="s">
        <v>127</v>
      </c>
      <c r="F592" s="66">
        <v>17697</v>
      </c>
      <c r="G592" s="66">
        <v>2.89</v>
      </c>
      <c r="H592" s="84">
        <f t="shared" si="452"/>
        <v>51144.33</v>
      </c>
      <c r="I592" s="19">
        <f t="shared" si="446"/>
        <v>74159.2785</v>
      </c>
      <c r="J592" s="66"/>
      <c r="K592" s="66"/>
      <c r="L592" s="66"/>
      <c r="M592" s="66"/>
      <c r="N592" s="66"/>
      <c r="O592" s="66"/>
      <c r="P592" s="86"/>
      <c r="Q592" s="66"/>
      <c r="R592" s="66"/>
      <c r="S592" s="66">
        <v>20</v>
      </c>
      <c r="T592" s="84">
        <f t="shared" si="453"/>
        <v>3539.4</v>
      </c>
      <c r="U592" s="84">
        <f t="shared" si="451"/>
        <v>7415.92785</v>
      </c>
      <c r="V592" s="84">
        <f t="shared" si="448"/>
        <v>85114.606349999987</v>
      </c>
      <c r="W592" s="87">
        <v>1</v>
      </c>
      <c r="X592" s="84">
        <f t="shared" si="454"/>
        <v>85114.606349999987</v>
      </c>
    </row>
    <row r="593" spans="1:24" ht="29.25" customHeight="1">
      <c r="A593" s="161"/>
      <c r="B593" s="66" t="s">
        <v>232</v>
      </c>
      <c r="C593" s="128">
        <v>4</v>
      </c>
      <c r="D593" s="66"/>
      <c r="E593" s="83" t="s">
        <v>126</v>
      </c>
      <c r="F593" s="66">
        <v>17697</v>
      </c>
      <c r="G593" s="66">
        <v>2.89</v>
      </c>
      <c r="H593" s="84">
        <f t="shared" si="449"/>
        <v>51144.33</v>
      </c>
      <c r="I593" s="19">
        <f t="shared" si="446"/>
        <v>74159.2785</v>
      </c>
      <c r="J593" s="66"/>
      <c r="K593" s="66"/>
      <c r="L593" s="66"/>
      <c r="M593" s="66"/>
      <c r="N593" s="66"/>
      <c r="O593" s="66"/>
      <c r="P593" s="86"/>
      <c r="Q593" s="66"/>
      <c r="R593" s="66"/>
      <c r="S593" s="66">
        <v>35</v>
      </c>
      <c r="T593" s="84">
        <f t="shared" si="450"/>
        <v>6193.95</v>
      </c>
      <c r="U593" s="84">
        <f t="shared" si="451"/>
        <v>7415.92785</v>
      </c>
      <c r="V593" s="84">
        <f t="shared" si="448"/>
        <v>87769.156350000005</v>
      </c>
      <c r="W593" s="87">
        <v>1</v>
      </c>
      <c r="X593" s="84">
        <f t="shared" si="445"/>
        <v>87769.156350000005</v>
      </c>
    </row>
    <row r="594" spans="1:24" ht="29.25" customHeight="1">
      <c r="A594" s="161"/>
      <c r="B594" s="66" t="s">
        <v>230</v>
      </c>
      <c r="C594" s="128">
        <v>4</v>
      </c>
      <c r="D594" s="66"/>
      <c r="E594" s="83" t="s">
        <v>123</v>
      </c>
      <c r="F594" s="66">
        <v>17697</v>
      </c>
      <c r="G594" s="66">
        <v>2.89</v>
      </c>
      <c r="H594" s="84">
        <f>F594*G594</f>
        <v>51144.33</v>
      </c>
      <c r="I594" s="19">
        <f t="shared" si="446"/>
        <v>74159.2785</v>
      </c>
      <c r="J594" s="66"/>
      <c r="K594" s="66"/>
      <c r="L594" s="66"/>
      <c r="M594" s="66"/>
      <c r="N594" s="66"/>
      <c r="O594" s="66"/>
      <c r="P594" s="86"/>
      <c r="Q594" s="66"/>
      <c r="R594" s="66"/>
      <c r="S594" s="66">
        <v>35</v>
      </c>
      <c r="T594" s="84">
        <f>S594*F594/100</f>
        <v>6193.95</v>
      </c>
      <c r="U594" s="84">
        <f t="shared" si="451"/>
        <v>7415.92785</v>
      </c>
      <c r="V594" s="84">
        <f t="shared" si="448"/>
        <v>87769.156350000005</v>
      </c>
      <c r="W594" s="87">
        <v>1</v>
      </c>
      <c r="X594" s="84">
        <f>V594*W594</f>
        <v>87769.156350000005</v>
      </c>
    </row>
    <row r="595" spans="1:24" ht="29.25" customHeight="1">
      <c r="A595" s="161"/>
      <c r="B595" s="66" t="s">
        <v>231</v>
      </c>
      <c r="C595" s="67">
        <v>4</v>
      </c>
      <c r="D595" s="66"/>
      <c r="E595" s="83"/>
      <c r="F595" s="84">
        <v>17697</v>
      </c>
      <c r="G595" s="66">
        <v>2.89</v>
      </c>
      <c r="H595" s="84">
        <f t="shared" si="449"/>
        <v>51144.33</v>
      </c>
      <c r="I595" s="19">
        <f t="shared" si="446"/>
        <v>74159.2785</v>
      </c>
      <c r="J595" s="66"/>
      <c r="K595" s="66"/>
      <c r="L595" s="66"/>
      <c r="M595" s="66"/>
      <c r="N595" s="66"/>
      <c r="O595" s="66"/>
      <c r="P595" s="86"/>
      <c r="Q595" s="66"/>
      <c r="R595" s="66"/>
      <c r="S595" s="66"/>
      <c r="T595" s="84"/>
      <c r="U595" s="84">
        <f t="shared" si="451"/>
        <v>7415.92785</v>
      </c>
      <c r="V595" s="84">
        <f t="shared" si="448"/>
        <v>81575.206349999993</v>
      </c>
      <c r="W595" s="87">
        <v>1</v>
      </c>
      <c r="X595" s="84">
        <f t="shared" si="445"/>
        <v>81575.206349999993</v>
      </c>
    </row>
    <row r="596" spans="1:24" ht="29.25" customHeight="1">
      <c r="A596" s="161"/>
      <c r="B596" s="66" t="s">
        <v>233</v>
      </c>
      <c r="C596" s="128">
        <v>3</v>
      </c>
      <c r="D596" s="66"/>
      <c r="E596" s="83"/>
      <c r="F596" s="66">
        <v>17697</v>
      </c>
      <c r="G596" s="66">
        <v>2.84</v>
      </c>
      <c r="H596" s="84">
        <f t="shared" si="449"/>
        <v>50259.479999999996</v>
      </c>
      <c r="I596" s="19">
        <f t="shared" si="446"/>
        <v>72876.245999999985</v>
      </c>
      <c r="J596" s="66"/>
      <c r="K596" s="66"/>
      <c r="L596" s="66"/>
      <c r="M596" s="66"/>
      <c r="N596" s="66"/>
      <c r="O596" s="66"/>
      <c r="P596" s="86"/>
      <c r="Q596" s="66"/>
      <c r="R596" s="66"/>
      <c r="S596" s="66"/>
      <c r="T596" s="84"/>
      <c r="U596" s="84">
        <f t="shared" si="451"/>
        <v>7287.6245999999983</v>
      </c>
      <c r="V596" s="84">
        <f t="shared" si="448"/>
        <v>80163.87059999998</v>
      </c>
      <c r="W596" s="87">
        <v>3</v>
      </c>
      <c r="X596" s="84">
        <f t="shared" si="445"/>
        <v>240491.61179999996</v>
      </c>
    </row>
    <row r="597" spans="1:24" ht="29.25" customHeight="1">
      <c r="A597" s="161"/>
      <c r="B597" s="66" t="s">
        <v>131</v>
      </c>
      <c r="C597" s="128">
        <v>2</v>
      </c>
      <c r="D597" s="66"/>
      <c r="E597" s="83"/>
      <c r="F597" s="66">
        <v>17697</v>
      </c>
      <c r="G597" s="66">
        <v>2.81</v>
      </c>
      <c r="H597" s="84">
        <f>F597*G597</f>
        <v>49728.57</v>
      </c>
      <c r="I597" s="19">
        <f t="shared" si="446"/>
        <v>72106.426500000001</v>
      </c>
      <c r="J597" s="66"/>
      <c r="K597" s="66"/>
      <c r="L597" s="66"/>
      <c r="M597" s="66"/>
      <c r="N597" s="66"/>
      <c r="O597" s="66"/>
      <c r="P597" s="86"/>
      <c r="Q597" s="66"/>
      <c r="R597" s="66"/>
      <c r="S597" s="66"/>
      <c r="T597" s="84"/>
      <c r="U597" s="84">
        <f t="shared" si="451"/>
        <v>7210.6426499999998</v>
      </c>
      <c r="V597" s="84">
        <f t="shared" si="448"/>
        <v>79317.069149999996</v>
      </c>
      <c r="W597" s="87">
        <v>3</v>
      </c>
      <c r="X597" s="84">
        <f t="shared" si="445"/>
        <v>237951.20744999999</v>
      </c>
    </row>
    <row r="598" spans="1:24" ht="25.5" customHeight="1">
      <c r="A598" s="161"/>
      <c r="B598" s="155" t="s">
        <v>132</v>
      </c>
      <c r="C598" s="266"/>
      <c r="D598" s="143"/>
      <c r="E598" s="144"/>
      <c r="F598" s="143"/>
      <c r="G598" s="143"/>
      <c r="H598" s="148"/>
      <c r="I598" s="148"/>
      <c r="J598" s="143"/>
      <c r="K598" s="143"/>
      <c r="L598" s="143"/>
      <c r="M598" s="143"/>
      <c r="N598" s="143"/>
      <c r="O598" s="143"/>
      <c r="P598" s="149"/>
      <c r="Q598" s="143"/>
      <c r="R598" s="143"/>
      <c r="S598" s="66"/>
      <c r="T598" s="84"/>
      <c r="U598" s="84"/>
      <c r="V598" s="84"/>
      <c r="W598" s="116">
        <f>SUM(W579:W597)</f>
        <v>21</v>
      </c>
      <c r="X598" s="116">
        <f t="shared" ref="X598" si="455">SUM(X579:X597)</f>
        <v>1796219.0098031252</v>
      </c>
    </row>
    <row r="599" spans="1:24" ht="23.25" customHeight="1">
      <c r="A599" s="265"/>
      <c r="B599" s="181"/>
      <c r="C599" s="180"/>
      <c r="D599" s="145"/>
      <c r="E599" s="152"/>
      <c r="F599" s="145"/>
      <c r="G599" s="145"/>
      <c r="H599" s="146"/>
      <c r="I599" s="146"/>
      <c r="J599" s="145"/>
      <c r="K599" s="145"/>
      <c r="L599" s="145"/>
      <c r="M599" s="145"/>
      <c r="N599" s="181" t="s">
        <v>247</v>
      </c>
      <c r="O599" s="145"/>
      <c r="P599" s="145"/>
      <c r="Q599" s="147"/>
      <c r="R599" s="145"/>
      <c r="S599" s="158" t="s">
        <v>243</v>
      </c>
      <c r="T599" s="84"/>
      <c r="U599" s="84"/>
      <c r="V599" s="84"/>
      <c r="W599" s="116">
        <f>W407</f>
        <v>1</v>
      </c>
      <c r="X599" s="116">
        <f>X407</f>
        <v>393240.61274999997</v>
      </c>
    </row>
    <row r="600" spans="1:24" ht="23.25" customHeight="1">
      <c r="A600" s="265"/>
      <c r="B600" s="181"/>
      <c r="C600" s="180"/>
      <c r="D600" s="145"/>
      <c r="E600" s="152"/>
      <c r="F600" s="145"/>
      <c r="G600" s="145"/>
      <c r="H600" s="146"/>
      <c r="I600" s="146"/>
      <c r="J600" s="145"/>
      <c r="K600" s="145"/>
      <c r="L600" s="145"/>
      <c r="M600" s="145"/>
      <c r="N600" s="145"/>
      <c r="O600" s="145"/>
      <c r="P600" s="147"/>
      <c r="Q600" s="145"/>
      <c r="R600" s="145"/>
      <c r="S600" s="158" t="s">
        <v>182</v>
      </c>
      <c r="T600" s="84"/>
      <c r="U600" s="84"/>
      <c r="V600" s="84"/>
      <c r="W600" s="116">
        <f>W506</f>
        <v>59.25</v>
      </c>
      <c r="X600" s="116">
        <f t="shared" ref="X600" si="456">X506</f>
        <v>14298594.211124996</v>
      </c>
    </row>
    <row r="601" spans="1:24" ht="23.25" customHeight="1">
      <c r="A601" s="265"/>
      <c r="B601" s="181"/>
      <c r="C601" s="180"/>
      <c r="D601" s="145"/>
      <c r="E601" s="152"/>
      <c r="F601" s="145"/>
      <c r="G601" s="145"/>
      <c r="H601" s="146"/>
      <c r="I601" s="146"/>
      <c r="J601" s="145"/>
      <c r="K601" s="145"/>
      <c r="L601" s="145"/>
      <c r="M601" s="145"/>
      <c r="N601" s="145"/>
      <c r="O601" s="145"/>
      <c r="P601" s="147"/>
      <c r="Q601" s="145"/>
      <c r="R601" s="145"/>
      <c r="S601" s="158" t="s">
        <v>244</v>
      </c>
      <c r="T601" s="84"/>
      <c r="U601" s="84"/>
      <c r="V601" s="84"/>
      <c r="W601" s="116">
        <f>W547</f>
        <v>16.5</v>
      </c>
      <c r="X601" s="116">
        <f t="shared" ref="X601" si="457">X547</f>
        <v>1345990.9047750002</v>
      </c>
    </row>
    <row r="602" spans="1:24" ht="23.25" customHeight="1">
      <c r="A602" s="265"/>
      <c r="B602" s="181"/>
      <c r="C602" s="180"/>
      <c r="D602" s="145"/>
      <c r="E602" s="152"/>
      <c r="F602" s="145"/>
      <c r="G602" s="145"/>
      <c r="H602" s="146"/>
      <c r="I602" s="146"/>
      <c r="J602" s="145"/>
      <c r="K602" s="145"/>
      <c r="L602" s="145"/>
      <c r="M602" s="145"/>
      <c r="N602" s="145"/>
      <c r="O602" s="145"/>
      <c r="P602" s="147"/>
      <c r="Q602" s="145"/>
      <c r="R602" s="145"/>
      <c r="S602" s="158" t="s">
        <v>245</v>
      </c>
      <c r="T602" s="84"/>
      <c r="U602" s="84"/>
      <c r="V602" s="84"/>
      <c r="W602" s="116">
        <f>W598</f>
        <v>21</v>
      </c>
      <c r="X602" s="116">
        <f t="shared" ref="X602" si="458">X598</f>
        <v>1796219.0098031252</v>
      </c>
    </row>
    <row r="603" spans="1:24" ht="27.75" customHeight="1">
      <c r="A603" s="162"/>
      <c r="B603" s="163"/>
      <c r="C603" s="156"/>
      <c r="D603" s="102"/>
      <c r="E603" s="122"/>
      <c r="F603" s="102"/>
      <c r="G603" s="102"/>
      <c r="H603" s="98"/>
      <c r="I603" s="98"/>
      <c r="J603" s="102"/>
      <c r="K603" s="102"/>
      <c r="L603" s="102"/>
      <c r="M603" s="102"/>
      <c r="N603" s="102"/>
      <c r="O603" s="102"/>
      <c r="P603" s="120"/>
      <c r="Q603" s="102"/>
      <c r="R603" s="102"/>
      <c r="S603" s="102"/>
      <c r="T603" s="98"/>
      <c r="U603" s="98"/>
      <c r="V603" s="98"/>
      <c r="W603" s="116">
        <f>SUM(W599:W602)</f>
        <v>97.75</v>
      </c>
      <c r="X603" s="116">
        <f t="shared" ref="X603" si="459">SUM(X599:X602)</f>
        <v>17834044.73845312</v>
      </c>
    </row>
    <row r="604" spans="1:24" hidden="1">
      <c r="A604" s="162"/>
      <c r="B604" s="163"/>
      <c r="C604" s="156"/>
      <c r="D604" s="102"/>
      <c r="E604" s="122"/>
      <c r="F604" s="102"/>
      <c r="G604" s="102"/>
      <c r="H604" s="98"/>
      <c r="I604" s="98"/>
      <c r="J604" s="102"/>
      <c r="K604" s="102"/>
      <c r="L604" s="102"/>
      <c r="M604" s="102"/>
      <c r="N604" s="102"/>
      <c r="O604" s="102"/>
      <c r="P604" s="120"/>
      <c r="Q604" s="102"/>
      <c r="R604" s="102"/>
      <c r="S604" s="102"/>
      <c r="T604" s="98"/>
      <c r="U604" s="98"/>
      <c r="V604" s="98"/>
      <c r="W604" s="164"/>
      <c r="X604" s="165"/>
    </row>
    <row r="605" spans="1:24" hidden="1">
      <c r="A605" s="162"/>
      <c r="B605" s="163"/>
      <c r="C605" s="156"/>
      <c r="D605" s="102"/>
      <c r="E605" s="122"/>
      <c r="F605" s="102"/>
      <c r="G605" s="102"/>
      <c r="H605" s="102"/>
      <c r="I605" s="102"/>
      <c r="J605" s="102"/>
      <c r="K605" s="98"/>
      <c r="L605" s="98"/>
      <c r="M605" s="102"/>
      <c r="N605" s="102"/>
      <c r="O605" s="102"/>
      <c r="P605" s="102"/>
      <c r="Q605" s="102"/>
      <c r="R605" s="102"/>
      <c r="S605" s="102"/>
      <c r="T605" s="102"/>
      <c r="U605" s="102"/>
      <c r="V605" s="102"/>
      <c r="W605" s="164"/>
      <c r="X605" s="104"/>
    </row>
    <row r="606" spans="1:24" hidden="1">
      <c r="A606" s="162"/>
      <c r="B606" s="163"/>
      <c r="C606" s="156"/>
      <c r="D606" s="102"/>
      <c r="E606" s="122"/>
      <c r="F606" s="102"/>
      <c r="G606" s="102"/>
      <c r="H606" s="102"/>
      <c r="I606" s="102"/>
      <c r="J606" s="102"/>
      <c r="K606" s="98"/>
      <c r="L606" s="98"/>
      <c r="M606" s="102"/>
      <c r="N606" s="102"/>
      <c r="O606" s="102"/>
      <c r="P606" s="102"/>
      <c r="Q606" s="102"/>
      <c r="R606" s="102"/>
      <c r="S606" s="102"/>
      <c r="T606" s="102"/>
      <c r="U606" s="102"/>
      <c r="V606" s="102"/>
      <c r="W606" s="164"/>
      <c r="X606" s="104"/>
    </row>
    <row r="607" spans="1:24" hidden="1">
      <c r="A607" s="162"/>
      <c r="B607" s="163"/>
      <c r="C607" s="156"/>
      <c r="D607" s="102"/>
      <c r="E607" s="122"/>
      <c r="F607" s="102"/>
      <c r="G607" s="102"/>
      <c r="H607" s="102"/>
      <c r="I607" s="102"/>
      <c r="J607" s="102"/>
      <c r="K607" s="98"/>
      <c r="L607" s="98"/>
      <c r="M607" s="102"/>
      <c r="N607" s="102"/>
      <c r="O607" s="102"/>
      <c r="P607" s="102"/>
      <c r="Q607" s="102"/>
      <c r="R607" s="102"/>
      <c r="S607" s="102"/>
      <c r="T607" s="102"/>
      <c r="U607" s="102"/>
      <c r="V607" s="102"/>
      <c r="W607" s="164"/>
      <c r="X607" s="104"/>
    </row>
    <row r="608" spans="1:24" hidden="1">
      <c r="A608" s="162"/>
      <c r="B608" s="163"/>
      <c r="C608" s="156"/>
      <c r="D608" s="102"/>
      <c r="E608" s="122"/>
      <c r="F608" s="102"/>
      <c r="G608" s="102"/>
      <c r="H608" s="102"/>
      <c r="I608" s="102"/>
      <c r="J608" s="102"/>
      <c r="K608" s="98"/>
      <c r="L608" s="98"/>
      <c r="M608" s="102"/>
      <c r="N608" s="102"/>
      <c r="O608" s="102"/>
      <c r="P608" s="102"/>
      <c r="Q608" s="102"/>
      <c r="R608" s="102"/>
      <c r="S608" s="102"/>
      <c r="T608" s="102"/>
      <c r="U608" s="102"/>
      <c r="V608" s="102"/>
      <c r="W608" s="164"/>
      <c r="X608" s="104"/>
    </row>
    <row r="609" spans="1:79" hidden="1">
      <c r="A609" s="162"/>
      <c r="B609" s="163"/>
      <c r="C609" s="156"/>
      <c r="D609" s="102"/>
      <c r="E609" s="122"/>
      <c r="F609" s="102"/>
      <c r="G609" s="102"/>
      <c r="H609" s="102"/>
      <c r="I609" s="102"/>
      <c r="J609" s="102"/>
      <c r="K609" s="98"/>
      <c r="L609" s="98"/>
      <c r="M609" s="102"/>
      <c r="N609" s="102"/>
      <c r="O609" s="102"/>
      <c r="P609" s="102"/>
      <c r="Q609" s="102"/>
      <c r="R609" s="102"/>
      <c r="S609" s="102"/>
      <c r="T609" s="102"/>
      <c r="U609" s="102"/>
      <c r="V609" s="102"/>
      <c r="W609" s="164"/>
      <c r="X609" s="104"/>
    </row>
    <row r="610" spans="1:79" hidden="1">
      <c r="A610" s="162"/>
      <c r="B610" s="163"/>
      <c r="C610" s="156"/>
      <c r="D610" s="102"/>
      <c r="E610" s="122"/>
      <c r="F610" s="102"/>
      <c r="G610" s="102"/>
      <c r="H610" s="102"/>
      <c r="I610" s="102"/>
      <c r="J610" s="102"/>
      <c r="K610" s="98"/>
      <c r="L610" s="98"/>
      <c r="M610" s="102"/>
      <c r="N610" s="102"/>
      <c r="O610" s="102"/>
      <c r="P610" s="102"/>
      <c r="Q610" s="102"/>
      <c r="R610" s="102"/>
      <c r="S610" s="102"/>
      <c r="T610" s="102"/>
      <c r="U610" s="102"/>
      <c r="V610" s="102"/>
      <c r="W610" s="164"/>
      <c r="X610" s="104"/>
    </row>
    <row r="611" spans="1:79" hidden="1">
      <c r="A611" s="162"/>
      <c r="B611" s="163"/>
      <c r="C611" s="156"/>
      <c r="D611" s="102"/>
      <c r="E611" s="122"/>
      <c r="F611" s="102"/>
      <c r="G611" s="102"/>
      <c r="H611" s="102"/>
      <c r="I611" s="102"/>
      <c r="J611" s="102"/>
      <c r="K611" s="98"/>
      <c r="L611" s="98"/>
      <c r="M611" s="102"/>
      <c r="N611" s="102"/>
      <c r="O611" s="102"/>
      <c r="P611" s="102"/>
      <c r="Q611" s="102"/>
      <c r="R611" s="102"/>
      <c r="S611" s="102"/>
      <c r="T611" s="102"/>
      <c r="U611" s="102"/>
      <c r="V611" s="102"/>
      <c r="W611" s="164"/>
      <c r="X611" s="104"/>
    </row>
    <row r="612" spans="1:79" hidden="1">
      <c r="A612" s="162"/>
      <c r="B612" s="163"/>
      <c r="C612" s="156"/>
      <c r="D612" s="102"/>
      <c r="E612" s="122"/>
      <c r="F612" s="102"/>
      <c r="G612" s="102"/>
      <c r="H612" s="102"/>
      <c r="I612" s="102"/>
      <c r="J612" s="102"/>
      <c r="K612" s="98"/>
      <c r="L612" s="98"/>
      <c r="M612" s="102"/>
      <c r="N612" s="102"/>
      <c r="O612" s="102"/>
      <c r="P612" s="102"/>
      <c r="Q612" s="102"/>
      <c r="R612" s="102"/>
      <c r="S612" s="102"/>
      <c r="T612" s="102"/>
      <c r="U612" s="102"/>
      <c r="V612" s="102"/>
      <c r="W612" s="164"/>
      <c r="X612" s="104"/>
    </row>
    <row r="613" spans="1:79" ht="18" hidden="1">
      <c r="A613" s="162"/>
      <c r="B613" s="163"/>
      <c r="C613" s="156"/>
      <c r="D613" s="102"/>
      <c r="E613" s="122"/>
      <c r="F613" s="102"/>
      <c r="G613" s="102"/>
      <c r="H613" s="145"/>
      <c r="I613" s="145"/>
      <c r="J613" s="145"/>
      <c r="K613" s="146"/>
      <c r="L613" s="146"/>
      <c r="M613" s="145"/>
      <c r="N613" s="145"/>
      <c r="O613" s="145"/>
      <c r="P613" s="145"/>
      <c r="Q613" s="145"/>
      <c r="R613" s="145"/>
      <c r="S613" s="145"/>
      <c r="T613" s="102"/>
      <c r="U613" s="102"/>
      <c r="V613" s="102"/>
      <c r="W613" s="164"/>
      <c r="X613" s="104"/>
    </row>
    <row r="614" spans="1:79" ht="14.25" customHeight="1">
      <c r="A614" s="162"/>
      <c r="B614" s="163"/>
      <c r="C614" s="156"/>
      <c r="D614" s="102"/>
      <c r="E614" s="122"/>
      <c r="F614" s="102"/>
      <c r="G614" s="102"/>
      <c r="H614" s="102"/>
      <c r="I614" s="102"/>
      <c r="J614" s="102"/>
      <c r="K614" s="98"/>
      <c r="L614" s="98"/>
      <c r="M614" s="102"/>
      <c r="N614" s="102"/>
      <c r="O614" s="102"/>
      <c r="P614" s="102"/>
      <c r="Q614" s="102"/>
      <c r="R614" s="102"/>
      <c r="S614" s="102"/>
      <c r="T614" s="102"/>
      <c r="U614" s="102"/>
      <c r="V614" s="102"/>
      <c r="W614" s="164"/>
      <c r="X614" s="104"/>
    </row>
    <row r="615" spans="1:79" ht="15" customHeight="1">
      <c r="A615" s="286" t="s">
        <v>0</v>
      </c>
      <c r="B615" s="286" t="s">
        <v>1</v>
      </c>
      <c r="C615" s="289" t="s">
        <v>2</v>
      </c>
      <c r="D615" s="286" t="s">
        <v>238</v>
      </c>
      <c r="E615" s="291" t="s">
        <v>4</v>
      </c>
      <c r="F615" s="289" t="s">
        <v>5</v>
      </c>
      <c r="G615" s="292" t="s">
        <v>6</v>
      </c>
      <c r="H615" s="295" t="s">
        <v>262</v>
      </c>
      <c r="I615" s="296"/>
      <c r="J615" s="296"/>
      <c r="K615" s="296"/>
      <c r="L615" s="296"/>
      <c r="M615" s="296"/>
      <c r="N615" s="296"/>
      <c r="O615" s="296"/>
      <c r="P615" s="296"/>
      <c r="Q615" s="296"/>
      <c r="R615" s="296"/>
      <c r="S615" s="296"/>
      <c r="T615" s="296"/>
      <c r="U615" s="296"/>
      <c r="V615" s="297"/>
      <c r="W615" s="301" t="s">
        <v>8</v>
      </c>
      <c r="X615" s="304" t="s">
        <v>9</v>
      </c>
    </row>
    <row r="616" spans="1:79" ht="15" customHeight="1">
      <c r="A616" s="287"/>
      <c r="B616" s="287"/>
      <c r="C616" s="290"/>
      <c r="D616" s="287"/>
      <c r="E616" s="291"/>
      <c r="F616" s="290"/>
      <c r="G616" s="293"/>
      <c r="H616" s="304" t="s">
        <v>10</v>
      </c>
      <c r="I616" s="304" t="s">
        <v>248</v>
      </c>
      <c r="J616" s="314" t="s">
        <v>12</v>
      </c>
      <c r="K616" s="315"/>
      <c r="L616" s="318" t="s">
        <v>255</v>
      </c>
      <c r="M616" s="307" t="s">
        <v>257</v>
      </c>
      <c r="N616" s="307"/>
      <c r="O616" s="307"/>
      <c r="P616" s="307"/>
      <c r="Q616" s="307"/>
      <c r="R616" s="307"/>
      <c r="S616" s="307"/>
      <c r="T616" s="307"/>
      <c r="U616" s="307"/>
      <c r="V616" s="292" t="s">
        <v>261</v>
      </c>
      <c r="W616" s="302"/>
      <c r="X616" s="305"/>
    </row>
    <row r="617" spans="1:79" ht="36.75" customHeight="1">
      <c r="A617" s="287"/>
      <c r="B617" s="287"/>
      <c r="C617" s="289"/>
      <c r="D617" s="287"/>
      <c r="E617" s="291"/>
      <c r="F617" s="289"/>
      <c r="G617" s="293"/>
      <c r="H617" s="305"/>
      <c r="I617" s="305"/>
      <c r="J617" s="316"/>
      <c r="K617" s="317"/>
      <c r="L617" s="318"/>
      <c r="M617" s="319" t="s">
        <v>253</v>
      </c>
      <c r="N617" s="320"/>
      <c r="O617" s="319" t="s">
        <v>14</v>
      </c>
      <c r="P617" s="321"/>
      <c r="Q617" s="323" t="s">
        <v>15</v>
      </c>
      <c r="R617" s="323"/>
      <c r="S617" s="324" t="s">
        <v>252</v>
      </c>
      <c r="T617" s="325"/>
      <c r="U617" s="272" t="s">
        <v>16</v>
      </c>
      <c r="V617" s="293"/>
      <c r="W617" s="302"/>
      <c r="X617" s="305"/>
    </row>
    <row r="618" spans="1:79" ht="55.5" customHeight="1">
      <c r="A618" s="288"/>
      <c r="B618" s="288"/>
      <c r="C618" s="289"/>
      <c r="D618" s="288"/>
      <c r="E618" s="291"/>
      <c r="F618" s="289"/>
      <c r="G618" s="294"/>
      <c r="H618" s="306"/>
      <c r="I618" s="306"/>
      <c r="J618" s="267" t="s">
        <v>259</v>
      </c>
      <c r="K618" s="267" t="s">
        <v>258</v>
      </c>
      <c r="L618" s="267" t="s">
        <v>256</v>
      </c>
      <c r="M618" s="267" t="s">
        <v>260</v>
      </c>
      <c r="N618" s="267" t="s">
        <v>258</v>
      </c>
      <c r="O618" s="267" t="s">
        <v>260</v>
      </c>
      <c r="P618" s="267" t="s">
        <v>258</v>
      </c>
      <c r="Q618" s="267" t="s">
        <v>260</v>
      </c>
      <c r="R618" s="267" t="s">
        <v>258</v>
      </c>
      <c r="S618" s="267" t="s">
        <v>260</v>
      </c>
      <c r="T618" s="267" t="s">
        <v>258</v>
      </c>
      <c r="U618" s="267" t="s">
        <v>256</v>
      </c>
      <c r="V618" s="267" t="s">
        <v>256</v>
      </c>
      <c r="W618" s="303"/>
      <c r="X618" s="306"/>
    </row>
    <row r="619" spans="1:79" s="3" customFormat="1">
      <c r="A619" s="11">
        <v>1</v>
      </c>
      <c r="B619" s="11">
        <v>2</v>
      </c>
      <c r="C619" s="11">
        <v>4</v>
      </c>
      <c r="D619" s="11">
        <v>5</v>
      </c>
      <c r="E619" s="11">
        <v>6</v>
      </c>
      <c r="F619" s="11">
        <v>7</v>
      </c>
      <c r="G619" s="11">
        <v>8</v>
      </c>
      <c r="H619" s="11">
        <v>9</v>
      </c>
      <c r="I619" s="11">
        <v>10</v>
      </c>
      <c r="J619" s="11">
        <v>11</v>
      </c>
      <c r="K619" s="11">
        <v>12</v>
      </c>
      <c r="L619" s="11">
        <v>13</v>
      </c>
      <c r="M619" s="11">
        <v>14</v>
      </c>
      <c r="N619" s="11">
        <v>15</v>
      </c>
      <c r="O619" s="11">
        <v>16</v>
      </c>
      <c r="P619" s="11">
        <v>17</v>
      </c>
      <c r="Q619" s="11">
        <v>18</v>
      </c>
      <c r="R619" s="11">
        <v>19</v>
      </c>
      <c r="S619" s="11">
        <v>20</v>
      </c>
      <c r="T619" s="11">
        <v>21</v>
      </c>
      <c r="U619" s="11">
        <v>22</v>
      </c>
      <c r="V619" s="11">
        <v>23</v>
      </c>
      <c r="W619" s="11">
        <v>24</v>
      </c>
      <c r="X619" s="11">
        <v>25</v>
      </c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  <c r="AW619" s="12"/>
      <c r="AX619" s="12"/>
      <c r="AY619" s="12"/>
      <c r="AZ619" s="12"/>
      <c r="BA619" s="12"/>
      <c r="BB619" s="12"/>
      <c r="BC619" s="12"/>
      <c r="BD619" s="12"/>
      <c r="BE619" s="12"/>
      <c r="BF619" s="12"/>
      <c r="BG619" s="12"/>
      <c r="BH619" s="12"/>
      <c r="BI619" s="12"/>
      <c r="BJ619" s="12"/>
      <c r="BK619" s="12"/>
      <c r="BL619" s="12"/>
      <c r="BM619" s="12"/>
      <c r="BN619" s="12"/>
      <c r="BO619" s="12"/>
      <c r="BP619" s="12"/>
      <c r="BQ619" s="12"/>
      <c r="BR619" s="12"/>
      <c r="BS619" s="12"/>
      <c r="BT619" s="12"/>
      <c r="BU619" s="12"/>
      <c r="BV619" s="12"/>
      <c r="BW619" s="12"/>
      <c r="BX619" s="12"/>
      <c r="BY619" s="12"/>
      <c r="BZ619" s="12"/>
      <c r="CA619" s="12"/>
    </row>
    <row r="620" spans="1:79" s="6" customFormat="1" ht="30.75" customHeight="1">
      <c r="A620" s="8"/>
      <c r="B620" s="330" t="s">
        <v>134</v>
      </c>
      <c r="C620" s="330"/>
      <c r="D620" s="330"/>
      <c r="E620" s="330"/>
      <c r="F620" s="330"/>
      <c r="G620" s="330"/>
      <c r="H620" s="330"/>
      <c r="I620" s="330"/>
      <c r="J620" s="168"/>
      <c r="K620" s="168"/>
      <c r="L620" s="168"/>
      <c r="W620" s="7"/>
      <c r="X620" s="8"/>
      <c r="Y620" s="145"/>
      <c r="Z620" s="145"/>
      <c r="AA620" s="145"/>
      <c r="AB620" s="145"/>
      <c r="AC620" s="145"/>
      <c r="AD620" s="145"/>
      <c r="AE620" s="145"/>
      <c r="AF620" s="145"/>
      <c r="AG620" s="145"/>
      <c r="AH620" s="145"/>
      <c r="AI620" s="145"/>
      <c r="AJ620" s="145"/>
      <c r="AK620" s="145"/>
      <c r="AL620" s="145"/>
      <c r="AM620" s="145"/>
      <c r="AN620" s="145"/>
      <c r="AO620" s="145"/>
      <c r="AP620" s="145"/>
      <c r="AQ620" s="145"/>
      <c r="AR620" s="145"/>
      <c r="AS620" s="145"/>
      <c r="AT620" s="145"/>
      <c r="AU620" s="145"/>
      <c r="AV620" s="145"/>
      <c r="AW620" s="145"/>
      <c r="AX620" s="145"/>
      <c r="AY620" s="145"/>
      <c r="AZ620" s="145"/>
      <c r="BA620" s="145"/>
      <c r="BB620" s="145"/>
      <c r="BC620" s="145"/>
      <c r="BD620" s="145"/>
      <c r="BE620" s="145"/>
      <c r="BF620" s="145"/>
      <c r="BG620" s="145"/>
      <c r="BH620" s="145"/>
      <c r="BI620" s="145"/>
      <c r="BJ620" s="145"/>
      <c r="BK620" s="145"/>
      <c r="BL620" s="145"/>
      <c r="BM620" s="145"/>
      <c r="BN620" s="145"/>
      <c r="BO620" s="145"/>
      <c r="BP620" s="145"/>
      <c r="BQ620" s="145"/>
      <c r="BR620" s="145"/>
      <c r="BS620" s="145"/>
      <c r="BT620" s="145"/>
      <c r="BU620" s="145"/>
      <c r="BV620" s="145"/>
      <c r="BW620" s="145"/>
      <c r="BX620" s="145"/>
      <c r="BY620" s="145"/>
      <c r="BZ620" s="145"/>
      <c r="CA620" s="145"/>
    </row>
    <row r="621" spans="1:79" s="6" customFormat="1" ht="18.75">
      <c r="A621" s="8"/>
      <c r="B621" s="217" t="s">
        <v>173</v>
      </c>
      <c r="C621" s="8"/>
      <c r="E621" s="9"/>
      <c r="F621" s="167"/>
      <c r="G621" s="167"/>
      <c r="H621" s="168"/>
      <c r="I621" s="168"/>
      <c r="J621" s="168"/>
      <c r="K621" s="168"/>
      <c r="L621" s="168"/>
      <c r="W621" s="7"/>
      <c r="X621" s="8"/>
      <c r="Y621" s="145"/>
      <c r="Z621" s="145"/>
      <c r="AA621" s="145"/>
      <c r="AB621" s="145"/>
      <c r="AC621" s="145"/>
      <c r="AD621" s="145"/>
      <c r="AE621" s="145"/>
      <c r="AF621" s="145"/>
      <c r="AG621" s="145"/>
      <c r="AH621" s="145"/>
      <c r="AI621" s="145"/>
      <c r="AJ621" s="145"/>
      <c r="AK621" s="145"/>
      <c r="AL621" s="145"/>
      <c r="AM621" s="145"/>
      <c r="AN621" s="145"/>
      <c r="AO621" s="145"/>
      <c r="AP621" s="145"/>
      <c r="AQ621" s="145"/>
      <c r="AR621" s="145"/>
      <c r="AS621" s="145"/>
      <c r="AT621" s="145"/>
      <c r="AU621" s="145"/>
      <c r="AV621" s="145"/>
      <c r="AW621" s="145"/>
      <c r="AX621" s="145"/>
      <c r="AY621" s="145"/>
      <c r="AZ621" s="145"/>
      <c r="BA621" s="145"/>
      <c r="BB621" s="145"/>
      <c r="BC621" s="145"/>
      <c r="BD621" s="145"/>
      <c r="BE621" s="145"/>
      <c r="BF621" s="145"/>
      <c r="BG621" s="145"/>
      <c r="BH621" s="145"/>
      <c r="BI621" s="145"/>
      <c r="BJ621" s="145"/>
      <c r="BK621" s="145"/>
      <c r="BL621" s="145"/>
      <c r="BM621" s="145"/>
      <c r="BN621" s="145"/>
      <c r="BO621" s="145"/>
      <c r="BP621" s="145"/>
      <c r="BQ621" s="145"/>
      <c r="BR621" s="145"/>
      <c r="BS621" s="145"/>
      <c r="BT621" s="145"/>
      <c r="BU621" s="145"/>
      <c r="BV621" s="145"/>
      <c r="BW621" s="145"/>
      <c r="BX621" s="145"/>
      <c r="BY621" s="145"/>
      <c r="BZ621" s="145"/>
      <c r="CA621" s="145"/>
    </row>
    <row r="622" spans="1:79" ht="32.25" customHeight="1">
      <c r="A622" s="161"/>
      <c r="B622" s="66" t="s">
        <v>234</v>
      </c>
      <c r="C622" s="67" t="s">
        <v>25</v>
      </c>
      <c r="D622" s="66">
        <v>2.0299999999999998</v>
      </c>
      <c r="E622" s="83" t="s">
        <v>237</v>
      </c>
      <c r="F622" s="66">
        <v>17697</v>
      </c>
      <c r="G622" s="66">
        <v>4.21</v>
      </c>
      <c r="H622" s="83">
        <f t="shared" ref="H622:H639" si="460">F622*G622</f>
        <v>74504.37</v>
      </c>
      <c r="I622" s="84">
        <f>H622*3.42</f>
        <v>254804.94539999997</v>
      </c>
      <c r="J622" s="66">
        <v>25</v>
      </c>
      <c r="K622" s="84">
        <f t="shared" ref="K622:K623" si="461">I622*25%</f>
        <v>63701.236349999992</v>
      </c>
      <c r="L622" s="19">
        <f t="shared" ref="L622:L624" si="462">I622+K622</f>
        <v>318506.18174999999</v>
      </c>
      <c r="M622" s="19">
        <v>50</v>
      </c>
      <c r="N622" s="20">
        <f>M622*F622/100</f>
        <v>8848.5</v>
      </c>
      <c r="O622" s="66">
        <v>20</v>
      </c>
      <c r="P622" s="83">
        <f t="shared" ref="P622:P639" si="463">O622*F622/100</f>
        <v>3539.4</v>
      </c>
      <c r="Q622" s="66"/>
      <c r="R622" s="66"/>
      <c r="S622" s="66"/>
      <c r="T622" s="84"/>
      <c r="U622" s="19">
        <f t="shared" ref="U622:U624" si="464">(I622+K622)*10/100</f>
        <v>31850.618175</v>
      </c>
      <c r="V622" s="19">
        <f>I622+K622+N622+P622+R622+T622+U622</f>
        <v>362744.69992500002</v>
      </c>
      <c r="W622" s="87">
        <v>0.5</v>
      </c>
      <c r="X622" s="84">
        <f>V622*W622</f>
        <v>181372.34996250001</v>
      </c>
    </row>
    <row r="623" spans="1:79" ht="32.25" customHeight="1">
      <c r="A623" s="161"/>
      <c r="B623" s="66" t="s">
        <v>407</v>
      </c>
      <c r="C623" s="67" t="s">
        <v>25</v>
      </c>
      <c r="D623" s="66">
        <v>2.0299999999999998</v>
      </c>
      <c r="E623" s="83" t="s">
        <v>237</v>
      </c>
      <c r="F623" s="66">
        <v>17697</v>
      </c>
      <c r="G623" s="66">
        <v>4.21</v>
      </c>
      <c r="H623" s="83">
        <f t="shared" si="460"/>
        <v>74504.37</v>
      </c>
      <c r="I623" s="84">
        <f t="shared" ref="I623:I624" si="465">H623*3.42</f>
        <v>254804.94539999997</v>
      </c>
      <c r="J623" s="66">
        <v>25</v>
      </c>
      <c r="K623" s="84">
        <f t="shared" si="461"/>
        <v>63701.236349999992</v>
      </c>
      <c r="L623" s="19">
        <f t="shared" ref="L623" si="466">I623+K623</f>
        <v>318506.18174999999</v>
      </c>
      <c r="M623" s="66"/>
      <c r="N623" s="66"/>
      <c r="O623" s="66">
        <v>20</v>
      </c>
      <c r="P623" s="83">
        <f t="shared" si="463"/>
        <v>3539.4</v>
      </c>
      <c r="Q623" s="66"/>
      <c r="R623" s="66"/>
      <c r="S623" s="66"/>
      <c r="T623" s="84"/>
      <c r="U623" s="19">
        <f t="shared" ref="U623" si="467">(I623+K623)*10/100</f>
        <v>31850.618175</v>
      </c>
      <c r="V623" s="19">
        <f>I623+K623+N623+P623+R623+T623+U623</f>
        <v>353896.19992500002</v>
      </c>
      <c r="W623" s="87">
        <v>0.25</v>
      </c>
      <c r="X623" s="84">
        <f>V623*W623</f>
        <v>88474.049981250006</v>
      </c>
    </row>
    <row r="624" spans="1:79" ht="32.25" customHeight="1">
      <c r="A624" s="161"/>
      <c r="B624" s="66" t="s">
        <v>408</v>
      </c>
      <c r="C624" s="67" t="s">
        <v>25</v>
      </c>
      <c r="D624" s="66">
        <v>2.0299999999999998</v>
      </c>
      <c r="E624" s="83" t="s">
        <v>237</v>
      </c>
      <c r="F624" s="66">
        <v>17697</v>
      </c>
      <c r="G624" s="66">
        <v>4.21</v>
      </c>
      <c r="H624" s="83">
        <f t="shared" ref="H624" si="468">F624*G624</f>
        <v>74504.37</v>
      </c>
      <c r="I624" s="84">
        <f t="shared" si="465"/>
        <v>254804.94539999997</v>
      </c>
      <c r="J624" s="66">
        <v>25</v>
      </c>
      <c r="K624" s="84">
        <f t="shared" ref="K624" si="469">I624*25%</f>
        <v>63701.236349999992</v>
      </c>
      <c r="L624" s="19">
        <f t="shared" si="462"/>
        <v>318506.18174999999</v>
      </c>
      <c r="M624" s="66"/>
      <c r="N624" s="66"/>
      <c r="O624" s="66">
        <v>20</v>
      </c>
      <c r="P624" s="83">
        <f t="shared" ref="P624" si="470">O624*F624/100</f>
        <v>3539.4</v>
      </c>
      <c r="Q624" s="66"/>
      <c r="R624" s="66"/>
      <c r="S624" s="66"/>
      <c r="T624" s="84"/>
      <c r="U624" s="19">
        <f t="shared" si="464"/>
        <v>31850.618175</v>
      </c>
      <c r="V624" s="19">
        <f>I624+K624+N624+P624+R624+T624+U624</f>
        <v>353896.19992500002</v>
      </c>
      <c r="W624" s="87">
        <v>0.25</v>
      </c>
      <c r="X624" s="84">
        <f>V624*W624</f>
        <v>88474.049981250006</v>
      </c>
    </row>
    <row r="625" spans="1:79" ht="27" customHeight="1">
      <c r="A625" s="161"/>
      <c r="B625" s="158" t="s">
        <v>135</v>
      </c>
      <c r="C625" s="67"/>
      <c r="D625" s="66"/>
      <c r="E625" s="83"/>
      <c r="F625" s="66"/>
      <c r="G625" s="66"/>
      <c r="H625" s="83"/>
      <c r="I625" s="83"/>
      <c r="J625" s="66"/>
      <c r="K625" s="84"/>
      <c r="L625" s="84"/>
      <c r="M625" s="66"/>
      <c r="N625" s="66"/>
      <c r="O625" s="66"/>
      <c r="P625" s="83"/>
      <c r="Q625" s="66"/>
      <c r="R625" s="66"/>
      <c r="S625" s="66"/>
      <c r="T625" s="84"/>
      <c r="U625" s="19"/>
      <c r="V625" s="19"/>
      <c r="W625" s="116">
        <f>SUM(W622:W624)</f>
        <v>1</v>
      </c>
      <c r="X625" s="116">
        <f t="shared" ref="X625" si="471">SUM(X622:X624)</f>
        <v>358320.44992500002</v>
      </c>
    </row>
    <row r="626" spans="1:79" ht="30.75" customHeight="1">
      <c r="A626" s="161"/>
      <c r="B626" s="222" t="s">
        <v>182</v>
      </c>
      <c r="C626" s="67"/>
      <c r="D626" s="66"/>
      <c r="E626" s="83"/>
      <c r="F626" s="66"/>
      <c r="G626" s="66"/>
      <c r="H626" s="83"/>
      <c r="I626" s="83"/>
      <c r="J626" s="66"/>
      <c r="K626" s="84"/>
      <c r="L626" s="84"/>
      <c r="M626" s="66"/>
      <c r="N626" s="66"/>
      <c r="O626" s="66"/>
      <c r="P626" s="83"/>
      <c r="Q626" s="66"/>
      <c r="R626" s="66"/>
      <c r="S626" s="66"/>
      <c r="T626" s="84"/>
      <c r="U626" s="19"/>
      <c r="V626" s="19"/>
      <c r="W626" s="116"/>
      <c r="X626" s="117"/>
    </row>
    <row r="627" spans="1:79" ht="33" customHeight="1">
      <c r="A627" s="161"/>
      <c r="B627" s="179" t="s">
        <v>282</v>
      </c>
      <c r="C627" s="67" t="s">
        <v>43</v>
      </c>
      <c r="D627" s="66">
        <v>13.08</v>
      </c>
      <c r="E627" s="83" t="s">
        <v>22</v>
      </c>
      <c r="F627" s="66">
        <v>17697</v>
      </c>
      <c r="G627" s="66">
        <v>4.34</v>
      </c>
      <c r="H627" s="83">
        <f t="shared" si="460"/>
        <v>76804.98</v>
      </c>
      <c r="I627" s="84">
        <f>H627*2.34</f>
        <v>179723.65319999997</v>
      </c>
      <c r="J627" s="66">
        <v>25</v>
      </c>
      <c r="K627" s="84">
        <f t="shared" ref="K627:K634" si="472">I627*25%</f>
        <v>44930.913299999993</v>
      </c>
      <c r="L627" s="19">
        <f t="shared" ref="L627:L634" si="473">I627+K627</f>
        <v>224654.56649999996</v>
      </c>
      <c r="M627" s="66"/>
      <c r="N627" s="66"/>
      <c r="O627" s="66">
        <v>20</v>
      </c>
      <c r="P627" s="83">
        <f t="shared" si="463"/>
        <v>3539.4</v>
      </c>
      <c r="Q627" s="66"/>
      <c r="R627" s="66"/>
      <c r="S627" s="66">
        <v>25</v>
      </c>
      <c r="T627" s="84">
        <f t="shared" ref="T627" si="474">S627*F627/100</f>
        <v>4424.25</v>
      </c>
      <c r="U627" s="19">
        <f t="shared" ref="U627:U634" si="475">(I627+K627)*10/100</f>
        <v>22465.456649999996</v>
      </c>
      <c r="V627" s="19">
        <f t="shared" ref="V627:V634" si="476">I627+K627+N627+P627+R627+T627+U627</f>
        <v>255083.67314999996</v>
      </c>
      <c r="W627" s="87">
        <v>0.25</v>
      </c>
      <c r="X627" s="84">
        <f t="shared" ref="X627:X634" si="477">V627*W627</f>
        <v>63770.91828749999</v>
      </c>
    </row>
    <row r="628" spans="1:79" ht="33" customHeight="1">
      <c r="A628" s="161"/>
      <c r="B628" s="179" t="s">
        <v>282</v>
      </c>
      <c r="C628" s="67" t="s">
        <v>41</v>
      </c>
      <c r="D628" s="66">
        <v>10.130000000000001</v>
      </c>
      <c r="E628" s="83" t="s">
        <v>237</v>
      </c>
      <c r="F628" s="66">
        <v>17697</v>
      </c>
      <c r="G628" s="66">
        <v>3.57</v>
      </c>
      <c r="H628" s="83">
        <f t="shared" ref="H628" si="478">F628*G628</f>
        <v>63178.289999999994</v>
      </c>
      <c r="I628" s="84">
        <f t="shared" ref="I628:I634" si="479">H628*2.34</f>
        <v>147837.19859999997</v>
      </c>
      <c r="J628" s="66">
        <v>25</v>
      </c>
      <c r="K628" s="84">
        <f t="shared" ref="K628" si="480">I628*25%</f>
        <v>36959.299649999994</v>
      </c>
      <c r="L628" s="19">
        <f t="shared" si="473"/>
        <v>184796.49824999998</v>
      </c>
      <c r="M628" s="66"/>
      <c r="N628" s="66"/>
      <c r="O628" s="66">
        <v>20</v>
      </c>
      <c r="P628" s="83">
        <f t="shared" ref="P628" si="481">O628*F628/100</f>
        <v>3539.4</v>
      </c>
      <c r="Q628" s="66"/>
      <c r="R628" s="66"/>
      <c r="S628" s="66">
        <v>25</v>
      </c>
      <c r="T628" s="84">
        <f t="shared" ref="T628" si="482">S628*F628/100</f>
        <v>4424.25</v>
      </c>
      <c r="U628" s="19">
        <f t="shared" si="475"/>
        <v>18479.649824999997</v>
      </c>
      <c r="V628" s="19">
        <f t="shared" ref="V628" si="483">I628+K628+N628+P628+R628+T628+U628</f>
        <v>211239.79807499997</v>
      </c>
      <c r="W628" s="87">
        <v>0.25</v>
      </c>
      <c r="X628" s="84">
        <f t="shared" ref="X628" si="484">V628*W628</f>
        <v>52809.949518749992</v>
      </c>
    </row>
    <row r="629" spans="1:79" ht="33" customHeight="1">
      <c r="A629" s="161"/>
      <c r="B629" s="179" t="s">
        <v>409</v>
      </c>
      <c r="C629" s="67" t="s">
        <v>43</v>
      </c>
      <c r="D629" s="66">
        <v>13.08</v>
      </c>
      <c r="E629" s="83" t="s">
        <v>22</v>
      </c>
      <c r="F629" s="66">
        <v>17697</v>
      </c>
      <c r="G629" s="66">
        <v>4.34</v>
      </c>
      <c r="H629" s="83">
        <f>F629*G629</f>
        <v>76804.98</v>
      </c>
      <c r="I629" s="84">
        <f t="shared" si="479"/>
        <v>179723.65319999997</v>
      </c>
      <c r="J629" s="66">
        <v>25</v>
      </c>
      <c r="K629" s="84">
        <f>I629*25%</f>
        <v>44930.913299999993</v>
      </c>
      <c r="L629" s="19">
        <f t="shared" si="473"/>
        <v>224654.56649999996</v>
      </c>
      <c r="M629" s="66"/>
      <c r="N629" s="66"/>
      <c r="O629" s="66">
        <v>20</v>
      </c>
      <c r="P629" s="83">
        <f>O629*F629/100</f>
        <v>3539.4</v>
      </c>
      <c r="Q629" s="66"/>
      <c r="R629" s="66"/>
      <c r="S629" s="66"/>
      <c r="T629" s="84"/>
      <c r="U629" s="19">
        <f t="shared" si="475"/>
        <v>22465.456649999996</v>
      </c>
      <c r="V629" s="19">
        <f>I629+K629+N629+P629+R629+T629+U629</f>
        <v>250659.42314999996</v>
      </c>
      <c r="W629" s="87">
        <v>1</v>
      </c>
      <c r="X629" s="84">
        <f>V629*W629</f>
        <v>250659.42314999996</v>
      </c>
    </row>
    <row r="630" spans="1:79" ht="33" customHeight="1">
      <c r="A630" s="161"/>
      <c r="B630" s="179" t="s">
        <v>410</v>
      </c>
      <c r="C630" s="67" t="s">
        <v>44</v>
      </c>
      <c r="D630" s="66">
        <v>11.05</v>
      </c>
      <c r="E630" s="84">
        <v>1</v>
      </c>
      <c r="F630" s="66">
        <v>17697</v>
      </c>
      <c r="G630" s="66">
        <v>4.12</v>
      </c>
      <c r="H630" s="83">
        <f t="shared" si="460"/>
        <v>72911.64</v>
      </c>
      <c r="I630" s="84">
        <f t="shared" si="479"/>
        <v>170613.23759999999</v>
      </c>
      <c r="J630" s="66">
        <v>25</v>
      </c>
      <c r="K630" s="84">
        <f t="shared" si="472"/>
        <v>42653.309399999998</v>
      </c>
      <c r="L630" s="19">
        <f t="shared" si="473"/>
        <v>213266.54699999999</v>
      </c>
      <c r="M630" s="66"/>
      <c r="N630" s="66"/>
      <c r="O630" s="66">
        <v>20</v>
      </c>
      <c r="P630" s="83">
        <f t="shared" si="463"/>
        <v>3539.4</v>
      </c>
      <c r="Q630" s="66"/>
      <c r="R630" s="66"/>
      <c r="S630" s="66"/>
      <c r="T630" s="84"/>
      <c r="U630" s="19">
        <f t="shared" si="475"/>
        <v>21326.654699999999</v>
      </c>
      <c r="V630" s="19">
        <f t="shared" si="476"/>
        <v>238132.6017</v>
      </c>
      <c r="W630" s="87">
        <v>1</v>
      </c>
      <c r="X630" s="84">
        <f t="shared" si="477"/>
        <v>238132.6017</v>
      </c>
    </row>
    <row r="631" spans="1:79" ht="33" customHeight="1">
      <c r="A631" s="161"/>
      <c r="B631" s="179" t="s">
        <v>410</v>
      </c>
      <c r="C631" s="67" t="s">
        <v>43</v>
      </c>
      <c r="D631" s="66">
        <v>40.04</v>
      </c>
      <c r="E631" s="84" t="s">
        <v>22</v>
      </c>
      <c r="F631" s="66">
        <v>17697</v>
      </c>
      <c r="G631" s="66">
        <v>4.53</v>
      </c>
      <c r="H631" s="83">
        <f t="shared" si="460"/>
        <v>80167.41</v>
      </c>
      <c r="I631" s="84">
        <f t="shared" si="479"/>
        <v>187591.73939999999</v>
      </c>
      <c r="J631" s="66">
        <v>25</v>
      </c>
      <c r="K631" s="84">
        <f t="shared" si="472"/>
        <v>46897.934849999998</v>
      </c>
      <c r="L631" s="19">
        <f t="shared" si="473"/>
        <v>234489.67424999998</v>
      </c>
      <c r="M631" s="66"/>
      <c r="N631" s="66"/>
      <c r="O631" s="66">
        <v>20</v>
      </c>
      <c r="P631" s="83">
        <f t="shared" si="463"/>
        <v>3539.4</v>
      </c>
      <c r="Q631" s="66"/>
      <c r="R631" s="66"/>
      <c r="S631" s="66"/>
      <c r="T631" s="84"/>
      <c r="U631" s="19">
        <f t="shared" si="475"/>
        <v>23448.967424999995</v>
      </c>
      <c r="V631" s="19">
        <f t="shared" si="476"/>
        <v>261478.04167499999</v>
      </c>
      <c r="W631" s="87">
        <v>1</v>
      </c>
      <c r="X631" s="84">
        <f t="shared" si="477"/>
        <v>261478.04167499999</v>
      </c>
    </row>
    <row r="632" spans="1:79" ht="33" customHeight="1">
      <c r="A632" s="161"/>
      <c r="B632" s="179" t="s">
        <v>410</v>
      </c>
      <c r="C632" s="67" t="s">
        <v>43</v>
      </c>
      <c r="D632" s="66">
        <v>37.04</v>
      </c>
      <c r="E632" s="84" t="s">
        <v>22</v>
      </c>
      <c r="F632" s="66">
        <v>17697</v>
      </c>
      <c r="G632" s="66">
        <v>4.53</v>
      </c>
      <c r="H632" s="83">
        <f t="shared" si="460"/>
        <v>80167.41</v>
      </c>
      <c r="I632" s="84">
        <f t="shared" si="479"/>
        <v>187591.73939999999</v>
      </c>
      <c r="J632" s="66">
        <v>25</v>
      </c>
      <c r="K632" s="84">
        <f t="shared" si="472"/>
        <v>46897.934849999998</v>
      </c>
      <c r="L632" s="19">
        <f t="shared" si="473"/>
        <v>234489.67424999998</v>
      </c>
      <c r="M632" s="66"/>
      <c r="N632" s="66"/>
      <c r="O632" s="66">
        <v>20</v>
      </c>
      <c r="P632" s="83">
        <f t="shared" si="463"/>
        <v>3539.4</v>
      </c>
      <c r="Q632" s="66"/>
      <c r="R632" s="66"/>
      <c r="S632" s="66"/>
      <c r="T632" s="84"/>
      <c r="U632" s="19">
        <f t="shared" si="475"/>
        <v>23448.967424999995</v>
      </c>
      <c r="V632" s="19">
        <f t="shared" si="476"/>
        <v>261478.04167499999</v>
      </c>
      <c r="W632" s="87">
        <v>1</v>
      </c>
      <c r="X632" s="84">
        <f t="shared" si="477"/>
        <v>261478.04167499999</v>
      </c>
    </row>
    <row r="633" spans="1:79" ht="33" customHeight="1">
      <c r="A633" s="161"/>
      <c r="B633" s="179" t="s">
        <v>410</v>
      </c>
      <c r="C633" s="67" t="s">
        <v>43</v>
      </c>
      <c r="D633" s="66">
        <v>36.049999999999997</v>
      </c>
      <c r="E633" s="84" t="s">
        <v>22</v>
      </c>
      <c r="F633" s="66">
        <v>17697</v>
      </c>
      <c r="G633" s="66">
        <v>4.53</v>
      </c>
      <c r="H633" s="83">
        <f t="shared" si="460"/>
        <v>80167.41</v>
      </c>
      <c r="I633" s="84">
        <f t="shared" si="479"/>
        <v>187591.73939999999</v>
      </c>
      <c r="J633" s="66">
        <v>25</v>
      </c>
      <c r="K633" s="84">
        <f t="shared" si="472"/>
        <v>46897.934849999998</v>
      </c>
      <c r="L633" s="19">
        <f t="shared" si="473"/>
        <v>234489.67424999998</v>
      </c>
      <c r="M633" s="66"/>
      <c r="N633" s="66"/>
      <c r="O633" s="66">
        <v>20</v>
      </c>
      <c r="P633" s="83">
        <f t="shared" si="463"/>
        <v>3539.4</v>
      </c>
      <c r="Q633" s="66"/>
      <c r="R633" s="66"/>
      <c r="S633" s="66"/>
      <c r="T633" s="84"/>
      <c r="U633" s="19">
        <f t="shared" si="475"/>
        <v>23448.967424999995</v>
      </c>
      <c r="V633" s="19">
        <f t="shared" si="476"/>
        <v>261478.04167499999</v>
      </c>
      <c r="W633" s="87">
        <v>1</v>
      </c>
      <c r="X633" s="84">
        <f t="shared" si="477"/>
        <v>261478.04167499999</v>
      </c>
    </row>
    <row r="634" spans="1:79" ht="33" customHeight="1">
      <c r="A634" s="161"/>
      <c r="B634" s="179" t="s">
        <v>410</v>
      </c>
      <c r="C634" s="67" t="s">
        <v>41</v>
      </c>
      <c r="D634" s="66">
        <v>10.130000000000001</v>
      </c>
      <c r="E634" s="84" t="s">
        <v>237</v>
      </c>
      <c r="F634" s="66">
        <v>17697</v>
      </c>
      <c r="G634" s="66">
        <v>3.57</v>
      </c>
      <c r="H634" s="83">
        <f t="shared" si="460"/>
        <v>63178.289999999994</v>
      </c>
      <c r="I634" s="84">
        <f t="shared" si="479"/>
        <v>147837.19859999997</v>
      </c>
      <c r="J634" s="66">
        <v>25</v>
      </c>
      <c r="K634" s="84">
        <f t="shared" si="472"/>
        <v>36959.299649999994</v>
      </c>
      <c r="L634" s="19">
        <f t="shared" si="473"/>
        <v>184796.49824999998</v>
      </c>
      <c r="M634" s="66"/>
      <c r="N634" s="66"/>
      <c r="O634" s="66">
        <v>20</v>
      </c>
      <c r="P634" s="83">
        <f t="shared" si="463"/>
        <v>3539.4</v>
      </c>
      <c r="Q634" s="66"/>
      <c r="R634" s="66"/>
      <c r="S634" s="66"/>
      <c r="T634" s="84"/>
      <c r="U634" s="19">
        <f t="shared" si="475"/>
        <v>18479.649824999997</v>
      </c>
      <c r="V634" s="19">
        <f t="shared" si="476"/>
        <v>206815.54807499997</v>
      </c>
      <c r="W634" s="87">
        <v>0.25</v>
      </c>
      <c r="X634" s="84">
        <f t="shared" si="477"/>
        <v>51703.887018749992</v>
      </c>
    </row>
    <row r="635" spans="1:79" ht="18">
      <c r="A635" s="161"/>
      <c r="B635" s="158" t="s">
        <v>136</v>
      </c>
      <c r="C635" s="67"/>
      <c r="D635" s="66"/>
      <c r="E635" s="83"/>
      <c r="F635" s="66"/>
      <c r="G635" s="66"/>
      <c r="H635" s="83"/>
      <c r="I635" s="83"/>
      <c r="J635" s="66"/>
      <c r="K635" s="84"/>
      <c r="L635" s="84"/>
      <c r="M635" s="66"/>
      <c r="N635" s="66"/>
      <c r="O635" s="66"/>
      <c r="P635" s="83"/>
      <c r="Q635" s="66"/>
      <c r="R635" s="66"/>
      <c r="S635" s="66"/>
      <c r="T635" s="84"/>
      <c r="U635" s="19"/>
      <c r="V635" s="19"/>
      <c r="W635" s="116">
        <f>SUM(W627:W634)</f>
        <v>5.75</v>
      </c>
      <c r="X635" s="117">
        <f>SUM(X627:X634)</f>
        <v>1441510.9046999998</v>
      </c>
    </row>
    <row r="636" spans="1:79" ht="18">
      <c r="A636" s="161"/>
      <c r="B636" s="213" t="s">
        <v>174</v>
      </c>
      <c r="C636" s="67"/>
      <c r="D636" s="66"/>
      <c r="E636" s="83"/>
      <c r="F636" s="66"/>
      <c r="G636" s="66"/>
      <c r="H636" s="83"/>
      <c r="I636" s="83"/>
      <c r="J636" s="66"/>
      <c r="K636" s="84"/>
      <c r="L636" s="84"/>
      <c r="M636" s="66"/>
      <c r="N636" s="66"/>
      <c r="O636" s="66"/>
      <c r="P636" s="83"/>
      <c r="Q636" s="66"/>
      <c r="R636" s="66"/>
      <c r="S636" s="66"/>
      <c r="T636" s="84"/>
      <c r="U636" s="19"/>
      <c r="V636" s="19"/>
      <c r="W636" s="116"/>
      <c r="X636" s="117"/>
    </row>
    <row r="637" spans="1:79" ht="25.5" customHeight="1">
      <c r="A637" s="93"/>
      <c r="B637" s="66" t="s">
        <v>107</v>
      </c>
      <c r="C637" s="128">
        <v>5</v>
      </c>
      <c r="D637" s="66"/>
      <c r="E637" s="83"/>
      <c r="F637" s="19">
        <v>17697</v>
      </c>
      <c r="G637" s="59">
        <v>2.92</v>
      </c>
      <c r="H637" s="64">
        <f>F637*G637</f>
        <v>51675.24</v>
      </c>
      <c r="I637" s="19">
        <f>H637*1.45</f>
        <v>74929.097999999998</v>
      </c>
      <c r="J637" s="59"/>
      <c r="K637" s="59"/>
      <c r="L637" s="59"/>
      <c r="M637" s="59"/>
      <c r="N637" s="59"/>
      <c r="O637" s="66">
        <v>20</v>
      </c>
      <c r="P637" s="83">
        <f t="shared" ref="P637:P638" si="485">O637*F637/100</f>
        <v>3539.4</v>
      </c>
      <c r="Q637" s="59"/>
      <c r="R637" s="59"/>
      <c r="S637" s="59"/>
      <c r="T637" s="59"/>
      <c r="U637" s="19">
        <f t="shared" ref="U637:U638" si="486">I637*10%</f>
        <v>7492.9098000000004</v>
      </c>
      <c r="V637" s="19">
        <f>K637+N637+P637+R637+T637+U637+I637</f>
        <v>85961.407800000001</v>
      </c>
      <c r="W637" s="29">
        <v>1</v>
      </c>
      <c r="X637" s="20">
        <f t="shared" ref="X637" si="487">V637*W637</f>
        <v>85961.407800000001</v>
      </c>
    </row>
    <row r="638" spans="1:79" ht="25.5" customHeight="1">
      <c r="A638" s="161"/>
      <c r="B638" s="66" t="s">
        <v>235</v>
      </c>
      <c r="C638" s="67">
        <v>4</v>
      </c>
      <c r="D638" s="66"/>
      <c r="E638" s="83"/>
      <c r="F638" s="66">
        <v>17697</v>
      </c>
      <c r="G638" s="66">
        <v>2.89</v>
      </c>
      <c r="H638" s="83">
        <f t="shared" ref="H638" si="488">F638*G638</f>
        <v>51144.33</v>
      </c>
      <c r="I638" s="19">
        <f t="shared" ref="I638:I639" si="489">H638*1.45</f>
        <v>74159.2785</v>
      </c>
      <c r="J638" s="66"/>
      <c r="K638" s="84"/>
      <c r="L638" s="84"/>
      <c r="M638" s="66"/>
      <c r="N638" s="66"/>
      <c r="O638" s="66">
        <v>20</v>
      </c>
      <c r="P638" s="83">
        <f t="shared" si="485"/>
        <v>3539.4</v>
      </c>
      <c r="Q638" s="66"/>
      <c r="R638" s="66"/>
      <c r="S638" s="66"/>
      <c r="T638" s="84"/>
      <c r="U638" s="19">
        <f t="shared" si="486"/>
        <v>7415.92785</v>
      </c>
      <c r="V638" s="19">
        <f>I638+K638+N638+P638+R638+T638+U638</f>
        <v>85114.606349999987</v>
      </c>
      <c r="W638" s="87">
        <v>1</v>
      </c>
      <c r="X638" s="84">
        <f>V638*W638</f>
        <v>85114.606349999987</v>
      </c>
    </row>
    <row r="639" spans="1:79" ht="25.5" customHeight="1">
      <c r="A639" s="161"/>
      <c r="B639" s="66" t="s">
        <v>236</v>
      </c>
      <c r="C639" s="67">
        <v>4</v>
      </c>
      <c r="D639" s="66"/>
      <c r="E639" s="83"/>
      <c r="F639" s="66">
        <v>17697</v>
      </c>
      <c r="G639" s="66">
        <v>2.89</v>
      </c>
      <c r="H639" s="83">
        <f t="shared" si="460"/>
        <v>51144.33</v>
      </c>
      <c r="I639" s="19">
        <f t="shared" si="489"/>
        <v>74159.2785</v>
      </c>
      <c r="J639" s="66"/>
      <c r="K639" s="84"/>
      <c r="L639" s="84"/>
      <c r="M639" s="66"/>
      <c r="N639" s="66"/>
      <c r="O639" s="66">
        <v>20</v>
      </c>
      <c r="P639" s="83">
        <f t="shared" si="463"/>
        <v>3539.4</v>
      </c>
      <c r="Q639" s="66"/>
      <c r="R639" s="66"/>
      <c r="S639" s="66"/>
      <c r="T639" s="84"/>
      <c r="U639" s="19">
        <f>I639*10%</f>
        <v>7415.92785</v>
      </c>
      <c r="V639" s="19">
        <f>I639+K639+N639+P639+R639+T639+U639</f>
        <v>85114.606349999987</v>
      </c>
      <c r="W639" s="87">
        <v>5</v>
      </c>
      <c r="X639" s="84">
        <f>V639*W639</f>
        <v>425573.03174999997</v>
      </c>
    </row>
    <row r="640" spans="1:79" s="172" customFormat="1" ht="18">
      <c r="A640" s="169"/>
      <c r="B640" s="170" t="s">
        <v>138</v>
      </c>
      <c r="C640" s="131"/>
      <c r="D640" s="130"/>
      <c r="E640" s="124"/>
      <c r="F640" s="130"/>
      <c r="G640" s="130"/>
      <c r="H640" s="124"/>
      <c r="I640" s="124"/>
      <c r="J640" s="24"/>
      <c r="K640" s="24"/>
      <c r="L640" s="24"/>
      <c r="M640" s="130"/>
      <c r="N640" s="130"/>
      <c r="O640" s="130"/>
      <c r="P640" s="124"/>
      <c r="Q640" s="130"/>
      <c r="R640" s="130"/>
      <c r="S640" s="130"/>
      <c r="T640" s="24"/>
      <c r="U640" s="24"/>
      <c r="V640" s="133"/>
      <c r="W640" s="171">
        <f>SUM(W637:W639)</f>
        <v>7</v>
      </c>
      <c r="X640" s="171">
        <f t="shared" ref="X640" si="490">SUM(X637:X639)</f>
        <v>596649.04590000003</v>
      </c>
      <c r="Y640" s="134"/>
      <c r="Z640" s="134"/>
      <c r="AA640" s="134"/>
      <c r="AB640" s="134"/>
      <c r="AC640" s="134"/>
      <c r="AD640" s="134"/>
      <c r="AE640" s="134"/>
      <c r="AF640" s="134"/>
      <c r="AG640" s="134"/>
      <c r="AH640" s="134"/>
      <c r="AI640" s="134"/>
      <c r="AJ640" s="134"/>
      <c r="AK640" s="134"/>
      <c r="AL640" s="134"/>
      <c r="AM640" s="134"/>
      <c r="AN640" s="134"/>
      <c r="AO640" s="134"/>
      <c r="AP640" s="134"/>
      <c r="AQ640" s="134"/>
      <c r="AR640" s="134"/>
      <c r="AS640" s="134"/>
      <c r="AT640" s="134"/>
      <c r="AU640" s="134"/>
      <c r="AV640" s="134"/>
      <c r="AW640" s="134"/>
      <c r="AX640" s="134"/>
      <c r="AY640" s="134"/>
      <c r="AZ640" s="134"/>
      <c r="BA640" s="134"/>
      <c r="BB640" s="134"/>
      <c r="BC640" s="134"/>
      <c r="BD640" s="134"/>
      <c r="BE640" s="134"/>
      <c r="BF640" s="134"/>
      <c r="BG640" s="134"/>
      <c r="BH640" s="134"/>
      <c r="BI640" s="134"/>
      <c r="BJ640" s="134"/>
      <c r="BK640" s="134"/>
      <c r="BL640" s="134"/>
      <c r="BM640" s="134"/>
      <c r="BN640" s="134"/>
      <c r="BO640" s="134"/>
      <c r="BP640" s="134"/>
      <c r="BQ640" s="134"/>
      <c r="BR640" s="134"/>
      <c r="BS640" s="134"/>
      <c r="BT640" s="134"/>
      <c r="BU640" s="134"/>
      <c r="BV640" s="134"/>
      <c r="BW640" s="134"/>
      <c r="BX640" s="134"/>
      <c r="BY640" s="134"/>
      <c r="BZ640" s="134"/>
      <c r="CA640" s="134"/>
    </row>
    <row r="641" spans="1:79" s="172" customFormat="1" ht="18">
      <c r="A641" s="169"/>
      <c r="B641" s="170" t="s">
        <v>139</v>
      </c>
      <c r="C641" s="131"/>
      <c r="D641" s="130"/>
      <c r="E641" s="124"/>
      <c r="F641" s="130"/>
      <c r="G641" s="130"/>
      <c r="H641" s="124"/>
      <c r="I641" s="124"/>
      <c r="J641" s="24"/>
      <c r="K641" s="24"/>
      <c r="L641" s="24"/>
      <c r="M641" s="130"/>
      <c r="N641" s="130"/>
      <c r="O641" s="130"/>
      <c r="P641" s="124"/>
      <c r="Q641" s="130"/>
      <c r="R641" s="130"/>
      <c r="S641" s="130"/>
      <c r="T641" s="24"/>
      <c r="U641" s="24"/>
      <c r="V641" s="133"/>
      <c r="W641" s="171">
        <f>SUM(W625+W635+W640)</f>
        <v>13.75</v>
      </c>
      <c r="X641" s="74">
        <f>SUM(X625+X635+X640)</f>
        <v>2396480.4005249999</v>
      </c>
      <c r="Y641" s="134"/>
      <c r="Z641" s="134"/>
      <c r="AA641" s="134"/>
      <c r="AB641" s="134"/>
      <c r="AC641" s="134"/>
      <c r="AD641" s="134"/>
      <c r="AE641" s="134"/>
      <c r="AF641" s="134"/>
      <c r="AG641" s="134"/>
      <c r="AH641" s="134"/>
      <c r="AI641" s="134"/>
      <c r="AJ641" s="134"/>
      <c r="AK641" s="134"/>
      <c r="AL641" s="134"/>
      <c r="AM641" s="134"/>
      <c r="AN641" s="134"/>
      <c r="AO641" s="134"/>
      <c r="AP641" s="134"/>
      <c r="AQ641" s="134"/>
      <c r="AR641" s="134"/>
      <c r="AS641" s="134"/>
      <c r="AT641" s="134"/>
      <c r="AU641" s="134"/>
      <c r="AV641" s="134"/>
      <c r="AW641" s="134"/>
      <c r="AX641" s="134"/>
      <c r="AY641" s="134"/>
      <c r="AZ641" s="134"/>
      <c r="BA641" s="134"/>
      <c r="BB641" s="134"/>
      <c r="BC641" s="134"/>
      <c r="BD641" s="134"/>
      <c r="BE641" s="134"/>
      <c r="BF641" s="134"/>
      <c r="BG641" s="134"/>
      <c r="BH641" s="134"/>
      <c r="BI641" s="134"/>
      <c r="BJ641" s="134"/>
      <c r="BK641" s="134"/>
      <c r="BL641" s="134"/>
      <c r="BM641" s="134"/>
      <c r="BN641" s="134"/>
      <c r="BO641" s="134"/>
      <c r="BP641" s="134"/>
      <c r="BQ641" s="134"/>
      <c r="BR641" s="134"/>
      <c r="BS641" s="134"/>
      <c r="BT641" s="134"/>
      <c r="BU641" s="134"/>
      <c r="BV641" s="134"/>
      <c r="BW641" s="134"/>
      <c r="BX641" s="134"/>
      <c r="BY641" s="134"/>
      <c r="BZ641" s="134"/>
      <c r="CA641" s="134"/>
    </row>
    <row r="642" spans="1:79" ht="18" hidden="1">
      <c r="A642" s="160"/>
      <c r="B642" s="6"/>
      <c r="C642" s="151"/>
      <c r="D642" s="6"/>
      <c r="E642" s="9"/>
      <c r="F642" s="6"/>
      <c r="G642" s="6"/>
      <c r="H642" s="152"/>
      <c r="I642" s="152"/>
      <c r="J642" s="146"/>
      <c r="K642" s="146"/>
      <c r="L642" s="146"/>
      <c r="M642" s="6"/>
      <c r="N642" s="6"/>
      <c r="O642" s="6"/>
      <c r="P642" s="152"/>
      <c r="Q642" s="6"/>
      <c r="R642" s="6"/>
      <c r="S642" s="6"/>
      <c r="T642" s="146"/>
      <c r="U642" s="146"/>
      <c r="V642" s="32"/>
      <c r="W642" s="153"/>
      <c r="X642" s="146"/>
    </row>
    <row r="643" spans="1:79" ht="18.75" hidden="1">
      <c r="A643" s="160"/>
      <c r="B643" s="166" t="s">
        <v>140</v>
      </c>
      <c r="C643" s="174"/>
      <c r="D643" s="173"/>
      <c r="E643" s="175"/>
      <c r="F643" s="173"/>
      <c r="G643" s="173"/>
      <c r="H643" s="146"/>
      <c r="I643" s="146"/>
      <c r="J643" s="6"/>
      <c r="K643" s="6"/>
      <c r="L643" s="6"/>
      <c r="M643" s="6"/>
      <c r="N643" s="6"/>
      <c r="O643" s="6"/>
      <c r="P643" s="147"/>
      <c r="Q643" s="6"/>
      <c r="R643" s="6"/>
      <c r="S643" s="6"/>
      <c r="T643" s="146"/>
      <c r="U643" s="146"/>
      <c r="V643" s="32"/>
      <c r="W643" s="7"/>
      <c r="X643" s="146"/>
    </row>
    <row r="644" spans="1:79" ht="18" hidden="1">
      <c r="A644" s="161"/>
      <c r="B644" s="66" t="s">
        <v>141</v>
      </c>
      <c r="C644" s="67" t="s">
        <v>41</v>
      </c>
      <c r="D644" s="66">
        <v>1.04</v>
      </c>
      <c r="E644" s="83"/>
      <c r="F644" s="66">
        <v>17697</v>
      </c>
      <c r="G644" s="85">
        <v>2.2999999999999998</v>
      </c>
      <c r="H644" s="84">
        <f t="shared" ref="H644:H649" si="491">F644*G644</f>
        <v>40703.1</v>
      </c>
      <c r="I644" s="84"/>
      <c r="J644" s="66">
        <v>25</v>
      </c>
      <c r="K644" s="84">
        <f t="shared" ref="K644:K656" si="492">F644*G644*J644/100</f>
        <v>10175.775</v>
      </c>
      <c r="L644" s="84"/>
      <c r="M644" s="66"/>
      <c r="N644" s="66"/>
      <c r="O644" s="66"/>
      <c r="P644" s="176">
        <f t="shared" ref="P644:P649" si="493">O644*F644/100</f>
        <v>0</v>
      </c>
      <c r="Q644" s="66"/>
      <c r="R644" s="66"/>
      <c r="S644" s="66">
        <v>25</v>
      </c>
      <c r="T644" s="84">
        <f t="shared" ref="T644:T649" si="494">S644*F644/100</f>
        <v>4424.25</v>
      </c>
      <c r="U644" s="19">
        <f t="shared" ref="U644:U649" si="495">(H644+K644)*10/100</f>
        <v>5087.8874999999998</v>
      </c>
      <c r="V644" s="19">
        <f t="shared" ref="V644:V649" si="496">H644+K644+N644+P644+R644+T644+U644</f>
        <v>60391.012499999997</v>
      </c>
      <c r="W644" s="87">
        <v>0.5</v>
      </c>
      <c r="X644" s="84">
        <f t="shared" ref="X644:X649" si="497">V644*W644</f>
        <v>30195.506249999999</v>
      </c>
    </row>
    <row r="645" spans="1:79" ht="18" hidden="1">
      <c r="A645" s="161"/>
      <c r="B645" s="66" t="s">
        <v>142</v>
      </c>
      <c r="C645" s="67" t="s">
        <v>41</v>
      </c>
      <c r="D645" s="66">
        <v>1.04</v>
      </c>
      <c r="E645" s="83"/>
      <c r="F645" s="66">
        <v>17697</v>
      </c>
      <c r="G645" s="85">
        <v>2.2999999999999998</v>
      </c>
      <c r="H645" s="84">
        <f t="shared" si="491"/>
        <v>40703.1</v>
      </c>
      <c r="I645" s="84"/>
      <c r="J645" s="66">
        <v>25</v>
      </c>
      <c r="K645" s="84">
        <f t="shared" si="492"/>
        <v>10175.775</v>
      </c>
      <c r="L645" s="84"/>
      <c r="M645" s="66"/>
      <c r="N645" s="66"/>
      <c r="O645" s="66">
        <v>30</v>
      </c>
      <c r="P645" s="176">
        <f t="shared" si="493"/>
        <v>5309.1</v>
      </c>
      <c r="Q645" s="66">
        <v>100</v>
      </c>
      <c r="R645" s="84">
        <f>Q645*F645/100</f>
        <v>17697</v>
      </c>
      <c r="S645" s="66"/>
      <c r="T645" s="84">
        <f t="shared" si="494"/>
        <v>0</v>
      </c>
      <c r="U645" s="19">
        <f t="shared" si="495"/>
        <v>5087.8874999999998</v>
      </c>
      <c r="V645" s="19">
        <f t="shared" si="496"/>
        <v>78972.862500000003</v>
      </c>
      <c r="W645" s="87">
        <v>0.5</v>
      </c>
      <c r="X645" s="84">
        <f t="shared" si="497"/>
        <v>39486.431250000001</v>
      </c>
    </row>
    <row r="646" spans="1:79" ht="18" hidden="1">
      <c r="A646" s="161"/>
      <c r="B646" s="66" t="s">
        <v>143</v>
      </c>
      <c r="C646" s="67" t="s">
        <v>43</v>
      </c>
      <c r="D646" s="66">
        <v>15.04</v>
      </c>
      <c r="E646" s="83" t="s">
        <v>22</v>
      </c>
      <c r="F646" s="66">
        <v>17697</v>
      </c>
      <c r="G646" s="66">
        <v>3.62</v>
      </c>
      <c r="H646" s="84">
        <f t="shared" si="491"/>
        <v>64063.14</v>
      </c>
      <c r="I646" s="84"/>
      <c r="J646" s="66">
        <v>25</v>
      </c>
      <c r="K646" s="84">
        <f t="shared" si="492"/>
        <v>16015.785</v>
      </c>
      <c r="L646" s="84"/>
      <c r="M646" s="66"/>
      <c r="N646" s="66"/>
      <c r="O646" s="66">
        <v>30</v>
      </c>
      <c r="P646" s="176">
        <f t="shared" si="493"/>
        <v>5309.1</v>
      </c>
      <c r="Q646" s="66">
        <v>120</v>
      </c>
      <c r="R646" s="84">
        <f>Q646*F646/100</f>
        <v>21236.400000000001</v>
      </c>
      <c r="S646" s="66"/>
      <c r="T646" s="84">
        <f t="shared" si="494"/>
        <v>0</v>
      </c>
      <c r="U646" s="19">
        <f t="shared" si="495"/>
        <v>8007.8924999999999</v>
      </c>
      <c r="V646" s="19">
        <f t="shared" si="496"/>
        <v>114632.31750000002</v>
      </c>
      <c r="W646" s="87">
        <v>1</v>
      </c>
      <c r="X646" s="84">
        <f t="shared" si="497"/>
        <v>114632.31750000002</v>
      </c>
    </row>
    <row r="647" spans="1:79" ht="18" hidden="1">
      <c r="A647" s="161"/>
      <c r="B647" s="66" t="s">
        <v>143</v>
      </c>
      <c r="C647" s="67" t="s">
        <v>41</v>
      </c>
      <c r="D647" s="66">
        <v>26.09</v>
      </c>
      <c r="E647" s="83"/>
      <c r="F647" s="66">
        <v>17697</v>
      </c>
      <c r="G647" s="66">
        <v>2.73</v>
      </c>
      <c r="H647" s="84">
        <f t="shared" si="491"/>
        <v>48312.81</v>
      </c>
      <c r="I647" s="84"/>
      <c r="J647" s="66">
        <v>25</v>
      </c>
      <c r="K647" s="84">
        <f t="shared" si="492"/>
        <v>12078.202499999999</v>
      </c>
      <c r="L647" s="84"/>
      <c r="M647" s="66"/>
      <c r="N647" s="66"/>
      <c r="O647" s="66">
        <v>30</v>
      </c>
      <c r="P647" s="176">
        <f t="shared" si="493"/>
        <v>5309.1</v>
      </c>
      <c r="Q647" s="66">
        <v>120</v>
      </c>
      <c r="R647" s="84">
        <f>Q647*F647/100</f>
        <v>21236.400000000001</v>
      </c>
      <c r="S647" s="66"/>
      <c r="T647" s="84">
        <f t="shared" si="494"/>
        <v>0</v>
      </c>
      <c r="U647" s="19">
        <f t="shared" si="495"/>
        <v>6039.1012499999997</v>
      </c>
      <c r="V647" s="19">
        <f t="shared" si="496"/>
        <v>92975.613750000019</v>
      </c>
      <c r="W647" s="87">
        <v>1</v>
      </c>
      <c r="X647" s="84">
        <f t="shared" si="497"/>
        <v>92975.613750000019</v>
      </c>
    </row>
    <row r="648" spans="1:79" ht="18" hidden="1">
      <c r="A648" s="161"/>
      <c r="B648" s="66" t="s">
        <v>143</v>
      </c>
      <c r="C648" s="67" t="s">
        <v>47</v>
      </c>
      <c r="D648" s="85">
        <v>20.09</v>
      </c>
      <c r="E648" s="83" t="s">
        <v>144</v>
      </c>
      <c r="F648" s="66">
        <v>17697</v>
      </c>
      <c r="G648" s="66">
        <v>3.13</v>
      </c>
      <c r="H648" s="83">
        <f t="shared" si="491"/>
        <v>55391.61</v>
      </c>
      <c r="I648" s="83"/>
      <c r="J648" s="66">
        <v>25</v>
      </c>
      <c r="K648" s="84">
        <f t="shared" si="492"/>
        <v>13847.9025</v>
      </c>
      <c r="L648" s="84"/>
      <c r="M648" s="66"/>
      <c r="N648" s="66"/>
      <c r="O648" s="66">
        <v>30</v>
      </c>
      <c r="P648" s="83">
        <f t="shared" si="493"/>
        <v>5309.1</v>
      </c>
      <c r="Q648" s="66">
        <v>120</v>
      </c>
      <c r="R648" s="84">
        <f>Q648*F648/100</f>
        <v>21236.400000000001</v>
      </c>
      <c r="S648" s="66"/>
      <c r="T648" s="128">
        <f t="shared" si="494"/>
        <v>0</v>
      </c>
      <c r="U648" s="19">
        <f t="shared" si="495"/>
        <v>6923.9512500000001</v>
      </c>
      <c r="V648" s="19">
        <f t="shared" si="496"/>
        <v>102708.96375000001</v>
      </c>
      <c r="W648" s="87">
        <v>1</v>
      </c>
      <c r="X648" s="84">
        <f t="shared" si="497"/>
        <v>102708.96375000001</v>
      </c>
    </row>
    <row r="649" spans="1:79" ht="18" hidden="1">
      <c r="A649" s="161"/>
      <c r="B649" s="66" t="s">
        <v>143</v>
      </c>
      <c r="C649" s="67" t="s">
        <v>47</v>
      </c>
      <c r="D649" s="66">
        <v>14.03</v>
      </c>
      <c r="E649" s="83" t="s">
        <v>144</v>
      </c>
      <c r="F649" s="66">
        <v>17697</v>
      </c>
      <c r="G649" s="66">
        <v>3.03</v>
      </c>
      <c r="H649" s="83">
        <f t="shared" si="491"/>
        <v>53621.909999999996</v>
      </c>
      <c r="I649" s="83"/>
      <c r="J649" s="66">
        <v>25</v>
      </c>
      <c r="K649" s="84">
        <f t="shared" si="492"/>
        <v>13405.477500000001</v>
      </c>
      <c r="L649" s="84"/>
      <c r="M649" s="66"/>
      <c r="N649" s="66"/>
      <c r="O649" s="66">
        <v>30</v>
      </c>
      <c r="P649" s="83">
        <f t="shared" si="493"/>
        <v>5309.1</v>
      </c>
      <c r="Q649" s="66">
        <v>120</v>
      </c>
      <c r="R649" s="84">
        <f>Q649*F649/100</f>
        <v>21236.400000000001</v>
      </c>
      <c r="S649" s="66"/>
      <c r="T649" s="128">
        <f t="shared" si="494"/>
        <v>0</v>
      </c>
      <c r="U649" s="19">
        <f t="shared" si="495"/>
        <v>6702.7387500000004</v>
      </c>
      <c r="V649" s="19">
        <f t="shared" si="496"/>
        <v>100275.62625000002</v>
      </c>
      <c r="W649" s="87">
        <v>1</v>
      </c>
      <c r="X649" s="84">
        <f t="shared" si="497"/>
        <v>100275.62625000002</v>
      </c>
    </row>
    <row r="650" spans="1:79" ht="18" hidden="1">
      <c r="A650" s="161"/>
      <c r="B650" s="158" t="s">
        <v>145</v>
      </c>
      <c r="C650" s="128"/>
      <c r="D650" s="66"/>
      <c r="E650" s="83"/>
      <c r="F650" s="66"/>
      <c r="G650" s="66"/>
      <c r="H650" s="66"/>
      <c r="I650" s="66"/>
      <c r="J650" s="66"/>
      <c r="K650" s="84">
        <f t="shared" si="492"/>
        <v>0</v>
      </c>
      <c r="L650" s="84"/>
      <c r="M650" s="66"/>
      <c r="N650" s="66"/>
      <c r="O650" s="66"/>
      <c r="P650" s="66"/>
      <c r="Q650" s="66"/>
      <c r="R650" s="66"/>
      <c r="S650" s="66"/>
      <c r="T650" s="66"/>
      <c r="U650" s="66"/>
      <c r="V650" s="31"/>
      <c r="W650" s="116">
        <f>SUM(W644+W645+W646+W647+W648+W649)</f>
        <v>5</v>
      </c>
      <c r="X650" s="117">
        <f>SUM(X644+X645+X646+X647+X648+X649)</f>
        <v>480274.45875000005</v>
      </c>
    </row>
    <row r="651" spans="1:79" ht="18" hidden="1">
      <c r="A651" s="161"/>
      <c r="B651" s="66" t="s">
        <v>137</v>
      </c>
      <c r="C651" s="128">
        <v>4</v>
      </c>
      <c r="D651" s="66"/>
      <c r="E651" s="83"/>
      <c r="F651" s="66">
        <v>17697</v>
      </c>
      <c r="G651" s="66">
        <v>1.96</v>
      </c>
      <c r="H651" s="83">
        <f>F651*G651</f>
        <v>34686.120000000003</v>
      </c>
      <c r="I651" s="83"/>
      <c r="J651" s="66"/>
      <c r="K651" s="84">
        <f t="shared" si="492"/>
        <v>0</v>
      </c>
      <c r="L651" s="84"/>
      <c r="M651" s="66"/>
      <c r="N651" s="66"/>
      <c r="O651" s="66">
        <v>20</v>
      </c>
      <c r="P651" s="83">
        <f>O651*F651/100</f>
        <v>3539.4</v>
      </c>
      <c r="Q651" s="66"/>
      <c r="R651" s="66"/>
      <c r="S651" s="66"/>
      <c r="T651" s="66"/>
      <c r="U651" s="19">
        <f>H651*10%</f>
        <v>3468.6120000000005</v>
      </c>
      <c r="V651" s="19">
        <f>H651+K651+N651+P651+R651+T651+U651</f>
        <v>41694.132000000005</v>
      </c>
      <c r="W651" s="87">
        <v>4</v>
      </c>
      <c r="X651" s="84">
        <f>V651*W651</f>
        <v>166776.52800000002</v>
      </c>
    </row>
    <row r="652" spans="1:79" ht="18" hidden="1">
      <c r="A652" s="161"/>
      <c r="B652" s="158" t="s">
        <v>138</v>
      </c>
      <c r="C652" s="128"/>
      <c r="D652" s="66"/>
      <c r="E652" s="83"/>
      <c r="F652" s="66"/>
      <c r="G652" s="66"/>
      <c r="H652" s="66"/>
      <c r="I652" s="66"/>
      <c r="J652" s="66"/>
      <c r="K652" s="84">
        <f t="shared" si="492"/>
        <v>0</v>
      </c>
      <c r="L652" s="84"/>
      <c r="M652" s="66"/>
      <c r="N652" s="66"/>
      <c r="O652" s="66"/>
      <c r="P652" s="66"/>
      <c r="Q652" s="66"/>
      <c r="R652" s="66"/>
      <c r="S652" s="66"/>
      <c r="T652" s="66"/>
      <c r="U652" s="66"/>
      <c r="V652" s="31"/>
      <c r="W652" s="116">
        <v>4</v>
      </c>
      <c r="X652" s="177">
        <v>166777</v>
      </c>
    </row>
    <row r="653" spans="1:79" ht="18" hidden="1">
      <c r="A653" s="161"/>
      <c r="B653" s="66" t="s">
        <v>146</v>
      </c>
      <c r="C653" s="128">
        <v>5</v>
      </c>
      <c r="D653" s="66"/>
      <c r="E653" s="83"/>
      <c r="F653" s="66">
        <v>17697</v>
      </c>
      <c r="G653" s="85">
        <v>2.1</v>
      </c>
      <c r="H653" s="83">
        <f>F653*G653</f>
        <v>37163.700000000004</v>
      </c>
      <c r="I653" s="83"/>
      <c r="J653" s="66"/>
      <c r="K653" s="84">
        <f t="shared" si="492"/>
        <v>0</v>
      </c>
      <c r="L653" s="84"/>
      <c r="M653" s="66"/>
      <c r="N653" s="66"/>
      <c r="O653" s="66">
        <v>30</v>
      </c>
      <c r="P653" s="83">
        <f>O653*F653/100</f>
        <v>5309.1</v>
      </c>
      <c r="Q653" s="66">
        <v>100</v>
      </c>
      <c r="R653" s="84">
        <f>Q653*F653/100</f>
        <v>17697</v>
      </c>
      <c r="S653" s="66">
        <v>35</v>
      </c>
      <c r="T653" s="84">
        <f>S653*F653/100</f>
        <v>6193.95</v>
      </c>
      <c r="U653" s="19">
        <f>H653*10%</f>
        <v>3716.3700000000008</v>
      </c>
      <c r="V653" s="19">
        <f>H653+K653+N653+P653+R653+T653+U653</f>
        <v>70080.12</v>
      </c>
      <c r="W653" s="87">
        <v>1</v>
      </c>
      <c r="X653" s="84">
        <f>V653*W653</f>
        <v>70080.12</v>
      </c>
    </row>
    <row r="654" spans="1:79" ht="18" hidden="1">
      <c r="A654" s="161"/>
      <c r="B654" s="66" t="s">
        <v>146</v>
      </c>
      <c r="C654" s="128">
        <v>5</v>
      </c>
      <c r="D654" s="66"/>
      <c r="E654" s="83"/>
      <c r="F654" s="66">
        <v>17697</v>
      </c>
      <c r="G654" s="85">
        <v>2.54</v>
      </c>
      <c r="H654" s="83">
        <f>F654*G654</f>
        <v>44950.38</v>
      </c>
      <c r="I654" s="83"/>
      <c r="J654" s="66"/>
      <c r="K654" s="84">
        <f t="shared" si="492"/>
        <v>0</v>
      </c>
      <c r="L654" s="84"/>
      <c r="M654" s="66"/>
      <c r="N654" s="66"/>
      <c r="O654" s="66">
        <v>30</v>
      </c>
      <c r="P654" s="83">
        <f>O654*F654/100</f>
        <v>5309.1</v>
      </c>
      <c r="Q654" s="66">
        <v>100</v>
      </c>
      <c r="R654" s="84">
        <f>Q654*F654/100</f>
        <v>17697</v>
      </c>
      <c r="S654" s="66">
        <v>35</v>
      </c>
      <c r="T654" s="84">
        <f>S654*F654/100</f>
        <v>6193.95</v>
      </c>
      <c r="U654" s="19">
        <f>H654*10%</f>
        <v>4495.0379999999996</v>
      </c>
      <c r="V654" s="19">
        <f>H654+K654+N654+P654+R654+T654+U654</f>
        <v>78645.467999999993</v>
      </c>
      <c r="W654" s="87">
        <v>1</v>
      </c>
      <c r="X654" s="84">
        <f>V654*W654</f>
        <v>78645.467999999993</v>
      </c>
    </row>
    <row r="655" spans="1:79" ht="18" hidden="1">
      <c r="A655" s="161"/>
      <c r="B655" s="66" t="s">
        <v>146</v>
      </c>
      <c r="C655" s="128">
        <v>5</v>
      </c>
      <c r="D655" s="66"/>
      <c r="E655" s="83"/>
      <c r="F655" s="66">
        <v>17697</v>
      </c>
      <c r="G655" s="85">
        <v>2.54</v>
      </c>
      <c r="H655" s="83">
        <f>F655*G655</f>
        <v>44950.38</v>
      </c>
      <c r="I655" s="83"/>
      <c r="J655" s="66"/>
      <c r="K655" s="84">
        <f t="shared" si="492"/>
        <v>0</v>
      </c>
      <c r="L655" s="84"/>
      <c r="M655" s="66"/>
      <c r="N655" s="66"/>
      <c r="O655" s="66">
        <v>30</v>
      </c>
      <c r="P655" s="83">
        <f>O655*F655/100</f>
        <v>5309.1</v>
      </c>
      <c r="Q655" s="66">
        <v>100</v>
      </c>
      <c r="R655" s="84">
        <f>Q655*F655/100</f>
        <v>17697</v>
      </c>
      <c r="S655" s="66">
        <v>35</v>
      </c>
      <c r="T655" s="84">
        <f>S655*F655/100</f>
        <v>6193.95</v>
      </c>
      <c r="U655" s="19">
        <f>H655*10%</f>
        <v>4495.0379999999996</v>
      </c>
      <c r="V655" s="19">
        <f>H655+K655+N655+P655+R655+T655+U655</f>
        <v>78645.467999999993</v>
      </c>
      <c r="W655" s="87">
        <v>1</v>
      </c>
      <c r="X655" s="84">
        <f>V655*W655</f>
        <v>78645.467999999993</v>
      </c>
    </row>
    <row r="656" spans="1:79" ht="18" hidden="1">
      <c r="A656" s="161"/>
      <c r="B656" s="66" t="s">
        <v>146</v>
      </c>
      <c r="C656" s="128">
        <v>5</v>
      </c>
      <c r="D656" s="66"/>
      <c r="E656" s="83"/>
      <c r="F656" s="66">
        <v>17697</v>
      </c>
      <c r="G656" s="85">
        <v>2.54</v>
      </c>
      <c r="H656" s="83">
        <f>F656*G656</f>
        <v>44950.38</v>
      </c>
      <c r="I656" s="83"/>
      <c r="J656" s="66"/>
      <c r="K656" s="84">
        <f t="shared" si="492"/>
        <v>0</v>
      </c>
      <c r="L656" s="84"/>
      <c r="M656" s="66"/>
      <c r="N656" s="66"/>
      <c r="O656" s="66">
        <v>30</v>
      </c>
      <c r="P656" s="83">
        <f>O656*F656/100</f>
        <v>5309.1</v>
      </c>
      <c r="Q656" s="66">
        <v>100</v>
      </c>
      <c r="R656" s="84">
        <f>Q656*F656/100</f>
        <v>17697</v>
      </c>
      <c r="S656" s="66">
        <v>35</v>
      </c>
      <c r="T656" s="84">
        <f>S656*F656/100</f>
        <v>6193.95</v>
      </c>
      <c r="U656" s="19">
        <f>H656*10%</f>
        <v>4495.0379999999996</v>
      </c>
      <c r="V656" s="19">
        <f>H656+K656+N656+P656+R656+T656+U656</f>
        <v>78645.467999999993</v>
      </c>
      <c r="W656" s="87">
        <v>1</v>
      </c>
      <c r="X656" s="84">
        <f>V656*W656</f>
        <v>78645.467999999993</v>
      </c>
    </row>
    <row r="657" spans="1:24" ht="18" hidden="1">
      <c r="A657" s="161"/>
      <c r="B657" s="158" t="s">
        <v>75</v>
      </c>
      <c r="C657" s="128"/>
      <c r="D657" s="66"/>
      <c r="E657" s="83"/>
      <c r="F657" s="66"/>
      <c r="G657" s="66"/>
      <c r="H657" s="66"/>
      <c r="I657" s="66"/>
      <c r="J657" s="66"/>
      <c r="K657" s="84"/>
      <c r="L657" s="84"/>
      <c r="M657" s="66"/>
      <c r="N657" s="66"/>
      <c r="O657" s="66"/>
      <c r="P657" s="66"/>
      <c r="Q657" s="66"/>
      <c r="R657" s="66"/>
      <c r="S657" s="66"/>
      <c r="T657" s="66"/>
      <c r="U657" s="66"/>
      <c r="V657" s="66"/>
      <c r="W657" s="116">
        <f>SUM(W653+W654+W655+W656)</f>
        <v>4</v>
      </c>
      <c r="X657" s="117">
        <f>SUM(X653+X654+X655+X656)</f>
        <v>306016.52399999998</v>
      </c>
    </row>
    <row r="658" spans="1:24" ht="18" hidden="1">
      <c r="A658" s="93"/>
      <c r="B658" s="158" t="s">
        <v>147</v>
      </c>
      <c r="C658" s="93"/>
      <c r="D658" s="25"/>
      <c r="E658" s="27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116">
        <f>SUM(W650+W652+W657)</f>
        <v>13</v>
      </c>
      <c r="X658" s="117">
        <f>SUM(X650+X652+X657)</f>
        <v>953067.98274999997</v>
      </c>
    </row>
    <row r="659" spans="1:24" ht="18" hidden="1">
      <c r="A659" s="194"/>
      <c r="B659" s="285" t="s">
        <v>148</v>
      </c>
      <c r="C659" s="285"/>
      <c r="D659" s="285"/>
      <c r="E659" s="285"/>
      <c r="F659" s="285"/>
      <c r="G659" s="285"/>
      <c r="H659" s="285"/>
      <c r="I659" s="285"/>
      <c r="J659" s="285"/>
      <c r="K659" s="285"/>
      <c r="L659" s="285"/>
      <c r="M659" s="285"/>
      <c r="N659" s="285"/>
      <c r="O659" s="285"/>
      <c r="P659" s="285"/>
      <c r="Q659" s="285"/>
      <c r="R659" s="285"/>
      <c r="S659" s="285"/>
      <c r="T659" s="285"/>
      <c r="U659" s="285"/>
      <c r="V659" s="285"/>
      <c r="W659" s="285"/>
      <c r="X659" s="285"/>
    </row>
    <row r="660" spans="1:24" ht="15" hidden="1" customHeight="1">
      <c r="A660" s="286" t="s">
        <v>0</v>
      </c>
      <c r="B660" s="286" t="s">
        <v>1</v>
      </c>
      <c r="C660" s="289" t="s">
        <v>2</v>
      </c>
      <c r="D660" s="286" t="s">
        <v>3</v>
      </c>
      <c r="E660" s="291" t="s">
        <v>4</v>
      </c>
      <c r="F660" s="289" t="s">
        <v>5</v>
      </c>
      <c r="G660" s="292" t="s">
        <v>6</v>
      </c>
      <c r="H660" s="295" t="s">
        <v>7</v>
      </c>
      <c r="I660" s="296"/>
      <c r="J660" s="296"/>
      <c r="K660" s="296"/>
      <c r="L660" s="296"/>
      <c r="M660" s="296"/>
      <c r="N660" s="296"/>
      <c r="O660" s="296"/>
      <c r="P660" s="296"/>
      <c r="Q660" s="296"/>
      <c r="R660" s="296"/>
      <c r="S660" s="296"/>
      <c r="T660" s="296"/>
      <c r="U660" s="296"/>
      <c r="V660" s="297"/>
      <c r="W660" s="301" t="s">
        <v>8</v>
      </c>
      <c r="X660" s="304" t="s">
        <v>9</v>
      </c>
    </row>
    <row r="661" spans="1:24" ht="15" hidden="1" customHeight="1">
      <c r="A661" s="287"/>
      <c r="B661" s="287"/>
      <c r="C661" s="290"/>
      <c r="D661" s="287"/>
      <c r="E661" s="291"/>
      <c r="F661" s="290"/>
      <c r="G661" s="293"/>
      <c r="H661" s="304" t="s">
        <v>10</v>
      </c>
      <c r="I661" s="190"/>
      <c r="J661" s="307" t="s">
        <v>11</v>
      </c>
      <c r="K661" s="307"/>
      <c r="L661" s="307"/>
      <c r="M661" s="307"/>
      <c r="N661" s="307"/>
      <c r="O661" s="307"/>
      <c r="P661" s="307"/>
      <c r="Q661" s="307"/>
      <c r="R661" s="307"/>
      <c r="S661" s="307"/>
      <c r="T661" s="307"/>
      <c r="U661" s="307"/>
      <c r="V661" s="307"/>
      <c r="W661" s="302"/>
      <c r="X661" s="305"/>
    </row>
    <row r="662" spans="1:24" ht="15" hidden="1" customHeight="1">
      <c r="A662" s="287"/>
      <c r="B662" s="287"/>
      <c r="C662" s="289"/>
      <c r="D662" s="287"/>
      <c r="E662" s="291"/>
      <c r="F662" s="289"/>
      <c r="G662" s="293"/>
      <c r="H662" s="305"/>
      <c r="I662" s="191"/>
      <c r="J662" s="300" t="s">
        <v>12</v>
      </c>
      <c r="K662" s="300"/>
      <c r="L662" s="269"/>
      <c r="M662" s="308" t="s">
        <v>13</v>
      </c>
      <c r="N662" s="309"/>
      <c r="O662" s="308" t="s">
        <v>14</v>
      </c>
      <c r="P662" s="310"/>
      <c r="Q662" s="306" t="s">
        <v>15</v>
      </c>
      <c r="R662" s="306"/>
      <c r="S662" s="311" t="s">
        <v>133</v>
      </c>
      <c r="T662" s="312"/>
      <c r="U662" s="298" t="s">
        <v>16</v>
      </c>
      <c r="V662" s="293" t="s">
        <v>17</v>
      </c>
      <c r="W662" s="302"/>
      <c r="X662" s="305"/>
    </row>
    <row r="663" spans="1:24" ht="15" hidden="1" customHeight="1">
      <c r="A663" s="288"/>
      <c r="B663" s="288"/>
      <c r="C663" s="289"/>
      <c r="D663" s="288"/>
      <c r="E663" s="291"/>
      <c r="F663" s="289"/>
      <c r="G663" s="294"/>
      <c r="H663" s="306"/>
      <c r="I663" s="192"/>
      <c r="J663" s="193" t="s">
        <v>18</v>
      </c>
      <c r="K663" s="193" t="s">
        <v>19</v>
      </c>
      <c r="L663" s="267"/>
      <c r="M663" s="193" t="s">
        <v>20</v>
      </c>
      <c r="N663" s="193" t="s">
        <v>19</v>
      </c>
      <c r="O663" s="193" t="s">
        <v>20</v>
      </c>
      <c r="P663" s="193" t="s">
        <v>19</v>
      </c>
      <c r="Q663" s="193" t="s">
        <v>20</v>
      </c>
      <c r="R663" s="193" t="s">
        <v>19</v>
      </c>
      <c r="S663" s="193" t="s">
        <v>20</v>
      </c>
      <c r="T663" s="193" t="s">
        <v>19</v>
      </c>
      <c r="U663" s="299"/>
      <c r="V663" s="294"/>
      <c r="W663" s="303"/>
      <c r="X663" s="306"/>
    </row>
    <row r="664" spans="1:24" hidden="1">
      <c r="A664" s="34">
        <v>1</v>
      </c>
      <c r="B664" s="34">
        <v>2</v>
      </c>
      <c r="C664" s="34">
        <v>4</v>
      </c>
      <c r="D664" s="34">
        <v>5</v>
      </c>
      <c r="E664" s="34">
        <v>6</v>
      </c>
      <c r="F664" s="34">
        <v>7</v>
      </c>
      <c r="G664" s="34">
        <v>8</v>
      </c>
      <c r="H664" s="34">
        <v>9</v>
      </c>
      <c r="I664" s="34"/>
      <c r="J664" s="34">
        <v>10</v>
      </c>
      <c r="K664" s="34">
        <v>11</v>
      </c>
      <c r="L664" s="34"/>
      <c r="M664" s="34">
        <v>12</v>
      </c>
      <c r="N664" s="34">
        <v>13</v>
      </c>
      <c r="O664" s="34">
        <v>14</v>
      </c>
      <c r="P664" s="34">
        <v>15</v>
      </c>
      <c r="Q664" s="34">
        <v>16</v>
      </c>
      <c r="R664" s="34">
        <v>17</v>
      </c>
      <c r="S664" s="34">
        <v>18</v>
      </c>
      <c r="T664" s="34">
        <v>19</v>
      </c>
      <c r="U664" s="34"/>
      <c r="V664" s="34">
        <v>20</v>
      </c>
      <c r="W664" s="34">
        <v>21</v>
      </c>
      <c r="X664" s="34">
        <v>22</v>
      </c>
    </row>
    <row r="665" spans="1:24" ht="18" hidden="1">
      <c r="A665" s="161"/>
      <c r="B665" s="66" t="s">
        <v>149</v>
      </c>
      <c r="C665" s="67" t="s">
        <v>41</v>
      </c>
      <c r="D665" s="66">
        <v>13.01</v>
      </c>
      <c r="E665" s="83"/>
      <c r="F665" s="66">
        <v>17697</v>
      </c>
      <c r="G665" s="85">
        <v>2.58</v>
      </c>
      <c r="H665" s="84">
        <f t="shared" ref="H665:H680" si="498">F665*G665</f>
        <v>45658.26</v>
      </c>
      <c r="I665" s="84"/>
      <c r="J665" s="66">
        <v>25</v>
      </c>
      <c r="K665" s="84">
        <f t="shared" ref="K665:K676" si="499">F665*G665*J665/100</f>
        <v>11414.565000000001</v>
      </c>
      <c r="L665" s="84"/>
      <c r="M665" s="66"/>
      <c r="N665" s="66"/>
      <c r="O665" s="66"/>
      <c r="P665" s="176">
        <f t="shared" ref="P665:P680" si="500">O665*F665/100</f>
        <v>0</v>
      </c>
      <c r="Q665" s="66"/>
      <c r="R665" s="84">
        <f t="shared" ref="R665:R670" si="501">Q665*F665/100</f>
        <v>0</v>
      </c>
      <c r="S665" s="66"/>
      <c r="T665" s="84">
        <f t="shared" ref="T665:T670" si="502">S665*F665/100</f>
        <v>0</v>
      </c>
      <c r="U665" s="19">
        <f t="shared" ref="U665:U670" si="503">(H665+K665)*10/100</f>
        <v>5707.2825000000003</v>
      </c>
      <c r="V665" s="19">
        <f t="shared" ref="V665:V680" si="504">H665+K665+N665+P665+R665+T665+U665</f>
        <v>62780.107500000006</v>
      </c>
      <c r="W665" s="87">
        <v>1</v>
      </c>
      <c r="X665" s="84">
        <f t="shared" ref="X665:X680" si="505">V665*W665</f>
        <v>62780.107500000006</v>
      </c>
    </row>
    <row r="666" spans="1:24" ht="18" hidden="1">
      <c r="A666" s="161"/>
      <c r="B666" s="66" t="s">
        <v>150</v>
      </c>
      <c r="C666" s="67" t="s">
        <v>41</v>
      </c>
      <c r="D666" s="66">
        <v>28.11</v>
      </c>
      <c r="E666" s="83"/>
      <c r="F666" s="66">
        <v>17697</v>
      </c>
      <c r="G666" s="85">
        <v>2.73</v>
      </c>
      <c r="H666" s="84">
        <f t="shared" si="498"/>
        <v>48312.81</v>
      </c>
      <c r="I666" s="84"/>
      <c r="J666" s="66">
        <v>25</v>
      </c>
      <c r="K666" s="84">
        <f t="shared" si="499"/>
        <v>12078.202499999999</v>
      </c>
      <c r="L666" s="84"/>
      <c r="M666" s="66"/>
      <c r="N666" s="66"/>
      <c r="O666" s="66">
        <v>0</v>
      </c>
      <c r="P666" s="176">
        <f t="shared" si="500"/>
        <v>0</v>
      </c>
      <c r="Q666" s="66">
        <v>0</v>
      </c>
      <c r="R666" s="84">
        <f t="shared" si="501"/>
        <v>0</v>
      </c>
      <c r="S666" s="66"/>
      <c r="T666" s="84">
        <f t="shared" si="502"/>
        <v>0</v>
      </c>
      <c r="U666" s="19">
        <f t="shared" si="503"/>
        <v>6039.1012499999997</v>
      </c>
      <c r="V666" s="19">
        <f t="shared" si="504"/>
        <v>66430.11374999999</v>
      </c>
      <c r="W666" s="87">
        <v>1</v>
      </c>
      <c r="X666" s="84">
        <f t="shared" si="505"/>
        <v>66430.11374999999</v>
      </c>
    </row>
    <row r="667" spans="1:24" ht="18" hidden="1">
      <c r="A667" s="161"/>
      <c r="B667" s="66" t="s">
        <v>151</v>
      </c>
      <c r="C667" s="67" t="s">
        <v>41</v>
      </c>
      <c r="D667" s="66">
        <v>14.01</v>
      </c>
      <c r="E667" s="83"/>
      <c r="F667" s="66">
        <v>17697</v>
      </c>
      <c r="G667" s="66">
        <v>2.58</v>
      </c>
      <c r="H667" s="84">
        <f t="shared" si="498"/>
        <v>45658.26</v>
      </c>
      <c r="I667" s="84"/>
      <c r="J667" s="66">
        <v>25</v>
      </c>
      <c r="K667" s="84">
        <f t="shared" si="499"/>
        <v>11414.565000000001</v>
      </c>
      <c r="L667" s="84"/>
      <c r="M667" s="66"/>
      <c r="N667" s="66"/>
      <c r="O667" s="66"/>
      <c r="P667" s="176">
        <f t="shared" si="500"/>
        <v>0</v>
      </c>
      <c r="Q667" s="66"/>
      <c r="R667" s="84">
        <f t="shared" si="501"/>
        <v>0</v>
      </c>
      <c r="S667" s="66"/>
      <c r="T667" s="84">
        <f t="shared" si="502"/>
        <v>0</v>
      </c>
      <c r="U667" s="19">
        <f t="shared" si="503"/>
        <v>5707.2825000000003</v>
      </c>
      <c r="V667" s="19">
        <f t="shared" si="504"/>
        <v>62780.107500000006</v>
      </c>
      <c r="W667" s="87">
        <v>1</v>
      </c>
      <c r="X667" s="84">
        <f t="shared" si="505"/>
        <v>62780.107500000006</v>
      </c>
    </row>
    <row r="668" spans="1:24" ht="18" hidden="1">
      <c r="A668" s="161"/>
      <c r="B668" s="66" t="s">
        <v>152</v>
      </c>
      <c r="C668" s="67" t="s">
        <v>41</v>
      </c>
      <c r="D668" s="66">
        <v>21.08</v>
      </c>
      <c r="E668" s="83"/>
      <c r="F668" s="66">
        <v>17697</v>
      </c>
      <c r="G668" s="66">
        <v>2.68</v>
      </c>
      <c r="H668" s="84">
        <f t="shared" si="498"/>
        <v>47427.960000000006</v>
      </c>
      <c r="I668" s="84"/>
      <c r="J668" s="66">
        <v>25</v>
      </c>
      <c r="K668" s="84">
        <f t="shared" si="499"/>
        <v>11856.990000000002</v>
      </c>
      <c r="L668" s="84"/>
      <c r="M668" s="66"/>
      <c r="N668" s="66"/>
      <c r="O668" s="66"/>
      <c r="P668" s="176"/>
      <c r="Q668" s="66"/>
      <c r="R668" s="84">
        <f t="shared" si="501"/>
        <v>0</v>
      </c>
      <c r="S668" s="66"/>
      <c r="T668" s="84">
        <f t="shared" si="502"/>
        <v>0</v>
      </c>
      <c r="U668" s="19">
        <f t="shared" si="503"/>
        <v>5928.4950000000008</v>
      </c>
      <c r="V668" s="19">
        <f t="shared" si="504"/>
        <v>65213.445000000014</v>
      </c>
      <c r="W668" s="87">
        <v>0.5</v>
      </c>
      <c r="X668" s="84">
        <f t="shared" si="505"/>
        <v>32606.722500000007</v>
      </c>
    </row>
    <row r="669" spans="1:24" ht="18" hidden="1">
      <c r="A669" s="161"/>
      <c r="B669" s="66" t="s">
        <v>153</v>
      </c>
      <c r="C669" s="67" t="s">
        <v>41</v>
      </c>
      <c r="D669" s="85">
        <v>10.130000000000001</v>
      </c>
      <c r="E669" s="83"/>
      <c r="F669" s="66">
        <v>17697</v>
      </c>
      <c r="G669" s="66">
        <v>2.5299999999999998</v>
      </c>
      <c r="H669" s="83">
        <f t="shared" si="498"/>
        <v>44773.409999999996</v>
      </c>
      <c r="I669" s="83"/>
      <c r="J669" s="66">
        <v>25</v>
      </c>
      <c r="K669" s="84">
        <f t="shared" si="499"/>
        <v>11193.352500000001</v>
      </c>
      <c r="L669" s="84"/>
      <c r="M669" s="66"/>
      <c r="N669" s="66"/>
      <c r="O669" s="66"/>
      <c r="P669" s="83"/>
      <c r="Q669" s="66"/>
      <c r="R669" s="84">
        <f t="shared" si="501"/>
        <v>0</v>
      </c>
      <c r="S669" s="66"/>
      <c r="T669" s="128">
        <f t="shared" si="502"/>
        <v>0</v>
      </c>
      <c r="U669" s="19">
        <f t="shared" si="503"/>
        <v>5596.6762500000004</v>
      </c>
      <c r="V669" s="19">
        <f t="shared" si="504"/>
        <v>61563.438750000001</v>
      </c>
      <c r="W669" s="87">
        <v>1</v>
      </c>
      <c r="X669" s="84">
        <f t="shared" si="505"/>
        <v>61563.438750000001</v>
      </c>
    </row>
    <row r="670" spans="1:24" ht="18" hidden="1">
      <c r="A670" s="161"/>
      <c r="B670" s="66" t="s">
        <v>154</v>
      </c>
      <c r="C670" s="67" t="s">
        <v>41</v>
      </c>
      <c r="D670" s="66">
        <v>10.130000000000001</v>
      </c>
      <c r="E670" s="83"/>
      <c r="F670" s="66">
        <v>17697</v>
      </c>
      <c r="G670" s="66">
        <v>2.5299999999999998</v>
      </c>
      <c r="H670" s="83">
        <f t="shared" si="498"/>
        <v>44773.409999999996</v>
      </c>
      <c r="I670" s="83"/>
      <c r="J670" s="66">
        <v>25</v>
      </c>
      <c r="K670" s="84">
        <f t="shared" si="499"/>
        <v>11193.352500000001</v>
      </c>
      <c r="L670" s="84"/>
      <c r="M670" s="66"/>
      <c r="N670" s="66"/>
      <c r="O670" s="66"/>
      <c r="P670" s="83">
        <f t="shared" si="500"/>
        <v>0</v>
      </c>
      <c r="Q670" s="66"/>
      <c r="R670" s="84">
        <f t="shared" si="501"/>
        <v>0</v>
      </c>
      <c r="S670" s="66"/>
      <c r="T670" s="128">
        <f t="shared" si="502"/>
        <v>0</v>
      </c>
      <c r="U670" s="19">
        <f t="shared" si="503"/>
        <v>5596.6762500000004</v>
      </c>
      <c r="V670" s="19">
        <f t="shared" si="504"/>
        <v>61563.438750000001</v>
      </c>
      <c r="W670" s="87">
        <v>0.5</v>
      </c>
      <c r="X670" s="84">
        <f t="shared" si="505"/>
        <v>30781.719375000001</v>
      </c>
    </row>
    <row r="671" spans="1:24" ht="18" hidden="1">
      <c r="A671" s="161"/>
      <c r="B671" s="66" t="s">
        <v>155</v>
      </c>
      <c r="C671" s="67" t="s">
        <v>41</v>
      </c>
      <c r="D671" s="66">
        <v>8.0500000000000007</v>
      </c>
      <c r="E671" s="83"/>
      <c r="F671" s="66">
        <v>17697</v>
      </c>
      <c r="G671" s="66">
        <v>2.48</v>
      </c>
      <c r="H671" s="83">
        <f t="shared" si="498"/>
        <v>43888.56</v>
      </c>
      <c r="I671" s="83"/>
      <c r="J671" s="66">
        <v>25</v>
      </c>
      <c r="K671" s="84">
        <f t="shared" si="499"/>
        <v>10972.14</v>
      </c>
      <c r="L671" s="84"/>
      <c r="M671" s="66"/>
      <c r="N671" s="66"/>
      <c r="O671" s="66"/>
      <c r="P671" s="83">
        <f t="shared" si="500"/>
        <v>0</v>
      </c>
      <c r="Q671" s="66"/>
      <c r="R671" s="66"/>
      <c r="S671" s="66"/>
      <c r="T671" s="66"/>
      <c r="U671" s="19">
        <f t="shared" ref="U671:U680" si="506">H671*10%</f>
        <v>4388.8559999999998</v>
      </c>
      <c r="V671" s="19">
        <f t="shared" si="504"/>
        <v>59249.555999999997</v>
      </c>
      <c r="W671" s="87">
        <v>1</v>
      </c>
      <c r="X671" s="84">
        <f t="shared" si="505"/>
        <v>59249.555999999997</v>
      </c>
    </row>
    <row r="672" spans="1:24" ht="18" hidden="1">
      <c r="A672" s="161"/>
      <c r="B672" s="66" t="s">
        <v>156</v>
      </c>
      <c r="C672" s="67" t="s">
        <v>47</v>
      </c>
      <c r="D672" s="66">
        <v>11.11</v>
      </c>
      <c r="E672" s="83"/>
      <c r="F672" s="66">
        <v>17697</v>
      </c>
      <c r="G672" s="85">
        <v>2.98</v>
      </c>
      <c r="H672" s="83">
        <f t="shared" si="498"/>
        <v>52737.06</v>
      </c>
      <c r="I672" s="83"/>
      <c r="J672" s="66">
        <v>25</v>
      </c>
      <c r="K672" s="84">
        <f t="shared" si="499"/>
        <v>13184.264999999999</v>
      </c>
      <c r="L672" s="84"/>
      <c r="M672" s="66"/>
      <c r="N672" s="66"/>
      <c r="O672" s="66"/>
      <c r="P672" s="83">
        <f t="shared" si="500"/>
        <v>0</v>
      </c>
      <c r="Q672" s="66"/>
      <c r="R672" s="84">
        <f t="shared" ref="R672:R680" si="507">Q672*F672/100</f>
        <v>0</v>
      </c>
      <c r="S672" s="66"/>
      <c r="T672" s="84">
        <f t="shared" ref="T672:T680" si="508">S672*F672/100</f>
        <v>0</v>
      </c>
      <c r="U672" s="19">
        <f t="shared" si="506"/>
        <v>5273.7060000000001</v>
      </c>
      <c r="V672" s="19">
        <f t="shared" si="504"/>
        <v>71195.031000000003</v>
      </c>
      <c r="W672" s="87">
        <v>1</v>
      </c>
      <c r="X672" s="84">
        <f t="shared" si="505"/>
        <v>71195.031000000003</v>
      </c>
    </row>
    <row r="673" spans="1:79" ht="18" hidden="1">
      <c r="A673" s="161"/>
      <c r="B673" s="66" t="s">
        <v>157</v>
      </c>
      <c r="C673" s="67" t="s">
        <v>41</v>
      </c>
      <c r="D673" s="66">
        <v>18.07</v>
      </c>
      <c r="E673" s="83"/>
      <c r="F673" s="66">
        <v>17697</v>
      </c>
      <c r="G673" s="85">
        <v>2.63</v>
      </c>
      <c r="H673" s="83">
        <f t="shared" si="498"/>
        <v>46543.11</v>
      </c>
      <c r="I673" s="83"/>
      <c r="J673" s="66">
        <v>25</v>
      </c>
      <c r="K673" s="84">
        <f t="shared" si="499"/>
        <v>11635.7775</v>
      </c>
      <c r="L673" s="84"/>
      <c r="M673" s="66"/>
      <c r="N673" s="66"/>
      <c r="O673" s="66"/>
      <c r="P673" s="83">
        <f t="shared" si="500"/>
        <v>0</v>
      </c>
      <c r="Q673" s="66"/>
      <c r="R673" s="84">
        <f t="shared" si="507"/>
        <v>0</v>
      </c>
      <c r="S673" s="66"/>
      <c r="T673" s="84">
        <f t="shared" si="508"/>
        <v>0</v>
      </c>
      <c r="U673" s="19">
        <f t="shared" si="506"/>
        <v>4654.3110000000006</v>
      </c>
      <c r="V673" s="19">
        <f t="shared" si="504"/>
        <v>62833.198499999999</v>
      </c>
      <c r="W673" s="87">
        <v>0.75</v>
      </c>
      <c r="X673" s="84">
        <f t="shared" si="505"/>
        <v>47124.898874999999</v>
      </c>
    </row>
    <row r="674" spans="1:79" ht="18" hidden="1">
      <c r="A674" s="161"/>
      <c r="B674" s="66" t="s">
        <v>157</v>
      </c>
      <c r="C674" s="67" t="s">
        <v>158</v>
      </c>
      <c r="D674" s="66">
        <v>10.130000000000001</v>
      </c>
      <c r="E674" s="83"/>
      <c r="F674" s="66">
        <v>17698</v>
      </c>
      <c r="G674" s="85">
        <v>2.5299999999999998</v>
      </c>
      <c r="H674" s="83">
        <f t="shared" si="498"/>
        <v>44775.939999999995</v>
      </c>
      <c r="I674" s="83"/>
      <c r="J674" s="66">
        <v>25</v>
      </c>
      <c r="K674" s="84">
        <f>F674*G674*J674/100</f>
        <v>11193.984999999997</v>
      </c>
      <c r="L674" s="84"/>
      <c r="M674" s="66"/>
      <c r="N674" s="66"/>
      <c r="O674" s="66"/>
      <c r="P674" s="83">
        <f t="shared" si="500"/>
        <v>0</v>
      </c>
      <c r="Q674" s="66"/>
      <c r="R674" s="84">
        <f t="shared" si="507"/>
        <v>0</v>
      </c>
      <c r="S674" s="66"/>
      <c r="T674" s="84">
        <f t="shared" si="508"/>
        <v>0</v>
      </c>
      <c r="U674" s="19">
        <f t="shared" si="506"/>
        <v>4477.5940000000001</v>
      </c>
      <c r="V674" s="19">
        <f t="shared" si="504"/>
        <v>60447.518999999986</v>
      </c>
      <c r="W674" s="87">
        <v>0.25</v>
      </c>
      <c r="X674" s="84">
        <f t="shared" si="505"/>
        <v>15111.879749999996</v>
      </c>
    </row>
    <row r="675" spans="1:79" ht="18" hidden="1">
      <c r="A675" s="161"/>
      <c r="B675" s="66" t="s">
        <v>159</v>
      </c>
      <c r="C675" s="67" t="s">
        <v>41</v>
      </c>
      <c r="D675" s="66">
        <v>24.09</v>
      </c>
      <c r="E675" s="83"/>
      <c r="F675" s="66">
        <v>17697</v>
      </c>
      <c r="G675" s="85">
        <v>2.68</v>
      </c>
      <c r="H675" s="83">
        <f t="shared" si="498"/>
        <v>47427.960000000006</v>
      </c>
      <c r="I675" s="83"/>
      <c r="J675" s="66">
        <v>25</v>
      </c>
      <c r="K675" s="84">
        <f t="shared" si="499"/>
        <v>11856.990000000002</v>
      </c>
      <c r="L675" s="84"/>
      <c r="M675" s="66"/>
      <c r="N675" s="66"/>
      <c r="O675" s="66"/>
      <c r="P675" s="83">
        <f t="shared" si="500"/>
        <v>0</v>
      </c>
      <c r="Q675" s="66"/>
      <c r="R675" s="84">
        <f t="shared" si="507"/>
        <v>0</v>
      </c>
      <c r="S675" s="66"/>
      <c r="T675" s="84">
        <f t="shared" si="508"/>
        <v>0</v>
      </c>
      <c r="U675" s="19">
        <f t="shared" si="506"/>
        <v>4742.7960000000012</v>
      </c>
      <c r="V675" s="19">
        <f t="shared" si="504"/>
        <v>64027.746000000014</v>
      </c>
      <c r="W675" s="87">
        <v>1</v>
      </c>
      <c r="X675" s="84">
        <f t="shared" si="505"/>
        <v>64027.746000000014</v>
      </c>
    </row>
    <row r="676" spans="1:79" ht="18" hidden="1">
      <c r="A676" s="161"/>
      <c r="B676" s="66" t="s">
        <v>160</v>
      </c>
      <c r="C676" s="67" t="s">
        <v>41</v>
      </c>
      <c r="D676" s="66">
        <v>12.01</v>
      </c>
      <c r="E676" s="83"/>
      <c r="F676" s="66">
        <v>17697</v>
      </c>
      <c r="G676" s="85">
        <v>2.5299999999999998</v>
      </c>
      <c r="H676" s="83">
        <f t="shared" si="498"/>
        <v>44773.409999999996</v>
      </c>
      <c r="I676" s="83"/>
      <c r="J676" s="66">
        <v>25</v>
      </c>
      <c r="K676" s="84">
        <f t="shared" si="499"/>
        <v>11193.352500000001</v>
      </c>
      <c r="L676" s="84"/>
      <c r="M676" s="66"/>
      <c r="N676" s="66"/>
      <c r="O676" s="66"/>
      <c r="P676" s="83">
        <f t="shared" si="500"/>
        <v>0</v>
      </c>
      <c r="Q676" s="66"/>
      <c r="R676" s="84">
        <f t="shared" si="507"/>
        <v>0</v>
      </c>
      <c r="S676" s="66"/>
      <c r="T676" s="84">
        <f t="shared" si="508"/>
        <v>0</v>
      </c>
      <c r="U676" s="19">
        <f t="shared" si="506"/>
        <v>4477.3409999999994</v>
      </c>
      <c r="V676" s="19">
        <f t="shared" si="504"/>
        <v>60444.103499999997</v>
      </c>
      <c r="W676" s="87">
        <v>1</v>
      </c>
      <c r="X676" s="84">
        <f t="shared" si="505"/>
        <v>60444.103499999997</v>
      </c>
    </row>
    <row r="677" spans="1:79" ht="18" hidden="1">
      <c r="A677" s="161"/>
      <c r="B677" s="66" t="s">
        <v>161</v>
      </c>
      <c r="C677" s="67" t="s">
        <v>41</v>
      </c>
      <c r="D677" s="66">
        <v>26.01</v>
      </c>
      <c r="E677" s="83"/>
      <c r="F677" s="66">
        <v>17697</v>
      </c>
      <c r="G677" s="85">
        <v>2.73</v>
      </c>
      <c r="H677" s="83">
        <f t="shared" si="498"/>
        <v>48312.81</v>
      </c>
      <c r="I677" s="83"/>
      <c r="J677" s="66">
        <v>25</v>
      </c>
      <c r="K677" s="84">
        <f>F677*G677*J677/100</f>
        <v>12078.202499999999</v>
      </c>
      <c r="L677" s="84"/>
      <c r="M677" s="66"/>
      <c r="N677" s="66"/>
      <c r="O677" s="66"/>
      <c r="P677" s="83">
        <f t="shared" si="500"/>
        <v>0</v>
      </c>
      <c r="Q677" s="66"/>
      <c r="R677" s="84">
        <f t="shared" si="507"/>
        <v>0</v>
      </c>
      <c r="S677" s="66"/>
      <c r="T677" s="84">
        <f t="shared" si="508"/>
        <v>0</v>
      </c>
      <c r="U677" s="19">
        <f t="shared" si="506"/>
        <v>4831.2809999999999</v>
      </c>
      <c r="V677" s="19">
        <f t="shared" si="504"/>
        <v>65222.2935</v>
      </c>
      <c r="W677" s="87">
        <v>1</v>
      </c>
      <c r="X677" s="84">
        <f t="shared" si="505"/>
        <v>65222.2935</v>
      </c>
    </row>
    <row r="678" spans="1:79" ht="18" hidden="1">
      <c r="A678" s="161"/>
      <c r="B678" s="66" t="s">
        <v>162</v>
      </c>
      <c r="C678" s="67" t="s">
        <v>41</v>
      </c>
      <c r="D678" s="66">
        <v>13.13</v>
      </c>
      <c r="E678" s="83"/>
      <c r="F678" s="66">
        <v>17697</v>
      </c>
      <c r="G678" s="85">
        <v>2.5299999999999998</v>
      </c>
      <c r="H678" s="83">
        <f t="shared" si="498"/>
        <v>44773.409999999996</v>
      </c>
      <c r="I678" s="83"/>
      <c r="J678" s="66">
        <v>25</v>
      </c>
      <c r="K678" s="84">
        <f>F678*G678*J678/100</f>
        <v>11193.352500000001</v>
      </c>
      <c r="L678" s="84"/>
      <c r="M678" s="66"/>
      <c r="N678" s="66"/>
      <c r="O678" s="66"/>
      <c r="P678" s="83">
        <f t="shared" si="500"/>
        <v>0</v>
      </c>
      <c r="Q678" s="66"/>
      <c r="R678" s="84">
        <f t="shared" si="507"/>
        <v>0</v>
      </c>
      <c r="S678" s="66"/>
      <c r="T678" s="84">
        <f t="shared" si="508"/>
        <v>0</v>
      </c>
      <c r="U678" s="19">
        <f t="shared" si="506"/>
        <v>4477.3409999999994</v>
      </c>
      <c r="V678" s="19">
        <f t="shared" si="504"/>
        <v>60444.103499999997</v>
      </c>
      <c r="W678" s="87">
        <v>1</v>
      </c>
      <c r="X678" s="84">
        <f t="shared" si="505"/>
        <v>60444.103499999997</v>
      </c>
    </row>
    <row r="679" spans="1:79" ht="18" hidden="1">
      <c r="A679" s="161"/>
      <c r="B679" s="66" t="s">
        <v>163</v>
      </c>
      <c r="C679" s="67" t="s">
        <v>41</v>
      </c>
      <c r="D679" s="66">
        <v>7.1</v>
      </c>
      <c r="E679" s="83"/>
      <c r="F679" s="66">
        <v>17697</v>
      </c>
      <c r="G679" s="85">
        <v>2.48</v>
      </c>
      <c r="H679" s="83">
        <f t="shared" si="498"/>
        <v>43888.56</v>
      </c>
      <c r="I679" s="83"/>
      <c r="J679" s="66">
        <v>25</v>
      </c>
      <c r="K679" s="84">
        <f>F679*G679*J679/100</f>
        <v>10972.14</v>
      </c>
      <c r="L679" s="84"/>
      <c r="M679" s="66"/>
      <c r="N679" s="66"/>
      <c r="O679" s="66"/>
      <c r="P679" s="83">
        <f t="shared" si="500"/>
        <v>0</v>
      </c>
      <c r="Q679" s="66"/>
      <c r="R679" s="84">
        <f t="shared" si="507"/>
        <v>0</v>
      </c>
      <c r="S679" s="66"/>
      <c r="T679" s="84">
        <f t="shared" si="508"/>
        <v>0</v>
      </c>
      <c r="U679" s="19">
        <f t="shared" si="506"/>
        <v>4388.8559999999998</v>
      </c>
      <c r="V679" s="19">
        <f t="shared" si="504"/>
        <v>59249.555999999997</v>
      </c>
      <c r="W679" s="87">
        <v>1</v>
      </c>
      <c r="X679" s="84">
        <f t="shared" si="505"/>
        <v>59249.555999999997</v>
      </c>
    </row>
    <row r="680" spans="1:79" s="91" customFormat="1" ht="18" hidden="1">
      <c r="A680" s="161"/>
      <c r="B680" s="66" t="s">
        <v>164</v>
      </c>
      <c r="C680" s="67" t="s">
        <v>41</v>
      </c>
      <c r="D680" s="66">
        <v>34.020000000000003</v>
      </c>
      <c r="E680" s="83"/>
      <c r="F680" s="66">
        <v>17697</v>
      </c>
      <c r="G680" s="85">
        <v>2.73</v>
      </c>
      <c r="H680" s="83">
        <f t="shared" si="498"/>
        <v>48312.81</v>
      </c>
      <c r="I680" s="83"/>
      <c r="J680" s="66">
        <v>25</v>
      </c>
      <c r="K680" s="84">
        <f>F680*G680*J680/100</f>
        <v>12078.202499999999</v>
      </c>
      <c r="L680" s="84"/>
      <c r="M680" s="66"/>
      <c r="N680" s="66"/>
      <c r="O680" s="66"/>
      <c r="P680" s="83">
        <f t="shared" si="500"/>
        <v>0</v>
      </c>
      <c r="Q680" s="66"/>
      <c r="R680" s="84">
        <f t="shared" si="507"/>
        <v>0</v>
      </c>
      <c r="S680" s="66"/>
      <c r="T680" s="84">
        <f t="shared" si="508"/>
        <v>0</v>
      </c>
      <c r="U680" s="84">
        <f t="shared" si="506"/>
        <v>4831.2809999999999</v>
      </c>
      <c r="V680" s="84">
        <f t="shared" si="504"/>
        <v>65222.2935</v>
      </c>
      <c r="W680" s="87">
        <v>0.5</v>
      </c>
      <c r="X680" s="84">
        <f t="shared" si="505"/>
        <v>32611.14675</v>
      </c>
      <c r="Y680" s="88"/>
      <c r="Z680" s="88"/>
      <c r="AA680" s="88"/>
      <c r="AB680" s="88"/>
      <c r="AC680" s="88"/>
      <c r="AD680" s="88"/>
      <c r="AE680" s="88"/>
      <c r="AF680" s="88"/>
      <c r="AG680" s="88"/>
      <c r="AH680" s="88"/>
      <c r="AI680" s="88"/>
      <c r="AJ680" s="88"/>
      <c r="AK680" s="88"/>
      <c r="AL680" s="88"/>
      <c r="AM680" s="88"/>
      <c r="AN680" s="88"/>
      <c r="AO680" s="88"/>
      <c r="AP680" s="88"/>
      <c r="AQ680" s="88"/>
      <c r="AR680" s="88"/>
      <c r="AS680" s="88"/>
      <c r="AT680" s="88"/>
      <c r="AU680" s="88"/>
      <c r="AV680" s="88"/>
      <c r="AW680" s="88"/>
      <c r="AX680" s="88"/>
      <c r="AY680" s="88"/>
      <c r="AZ680" s="88"/>
      <c r="BA680" s="88"/>
      <c r="BB680" s="88"/>
      <c r="BC680" s="88"/>
      <c r="BD680" s="88"/>
      <c r="BE680" s="88"/>
      <c r="BF680" s="88"/>
      <c r="BG680" s="88"/>
      <c r="BH680" s="88"/>
      <c r="BI680" s="88"/>
      <c r="BJ680" s="88"/>
      <c r="BK680" s="88"/>
      <c r="BL680" s="88"/>
      <c r="BM680" s="88"/>
      <c r="BN680" s="88"/>
      <c r="BO680" s="88"/>
      <c r="BP680" s="88"/>
      <c r="BQ680" s="88"/>
      <c r="BR680" s="88"/>
      <c r="BS680" s="88"/>
      <c r="BT680" s="88"/>
      <c r="BU680" s="88"/>
      <c r="BV680" s="88"/>
      <c r="BW680" s="88"/>
      <c r="BX680" s="88"/>
      <c r="BY680" s="88"/>
      <c r="BZ680" s="88"/>
      <c r="CA680" s="88"/>
    </row>
    <row r="681" spans="1:79" ht="18" hidden="1">
      <c r="A681" s="161"/>
      <c r="B681" s="158"/>
      <c r="C681" s="67"/>
      <c r="D681" s="66"/>
      <c r="E681" s="83"/>
      <c r="F681" s="66"/>
      <c r="G681" s="85"/>
      <c r="H681" s="83"/>
      <c r="I681" s="83"/>
      <c r="J681" s="66"/>
      <c r="K681" s="84"/>
      <c r="L681" s="84"/>
      <c r="M681" s="66"/>
      <c r="N681" s="66"/>
      <c r="O681" s="66"/>
      <c r="P681" s="83"/>
      <c r="Q681" s="66"/>
      <c r="R681" s="84"/>
      <c r="S681" s="66"/>
      <c r="T681" s="84"/>
      <c r="U681" s="19"/>
      <c r="V681" s="19"/>
      <c r="W681" s="87"/>
      <c r="X681" s="84"/>
    </row>
    <row r="682" spans="1:79" ht="18" hidden="1">
      <c r="A682" s="161"/>
      <c r="B682" s="158"/>
      <c r="C682" s="67"/>
      <c r="D682" s="66"/>
      <c r="E682" s="83"/>
      <c r="F682" s="66"/>
      <c r="G682" s="85"/>
      <c r="H682" s="83"/>
      <c r="I682" s="83"/>
      <c r="J682" s="66"/>
      <c r="K682" s="84"/>
      <c r="L682" s="84"/>
      <c r="M682" s="66"/>
      <c r="N682" s="66"/>
      <c r="O682" s="66"/>
      <c r="P682" s="83"/>
      <c r="Q682" s="66"/>
      <c r="R682" s="84"/>
      <c r="S682" s="66"/>
      <c r="T682" s="84"/>
      <c r="U682" s="19"/>
      <c r="V682" s="19"/>
      <c r="W682" s="87"/>
      <c r="X682" s="84"/>
    </row>
    <row r="683" spans="1:79" ht="18" hidden="1">
      <c r="A683" s="161"/>
      <c r="B683" s="158"/>
      <c r="C683" s="67"/>
      <c r="D683" s="66"/>
      <c r="E683" s="83"/>
      <c r="F683" s="66"/>
      <c r="G683" s="85"/>
      <c r="H683" s="83"/>
      <c r="I683" s="83"/>
      <c r="J683" s="66"/>
      <c r="K683" s="84"/>
      <c r="L683" s="84"/>
      <c r="M683" s="66"/>
      <c r="N683" s="66"/>
      <c r="O683" s="66"/>
      <c r="P683" s="83"/>
      <c r="Q683" s="66"/>
      <c r="R683" s="84"/>
      <c r="S683" s="66"/>
      <c r="T683" s="84"/>
      <c r="U683" s="19"/>
      <c r="V683" s="19"/>
      <c r="W683" s="87"/>
      <c r="X683" s="84"/>
    </row>
    <row r="684" spans="1:79" ht="18" hidden="1">
      <c r="A684" s="161"/>
      <c r="B684" s="158"/>
      <c r="C684" s="67"/>
      <c r="D684" s="66"/>
      <c r="E684" s="83"/>
      <c r="F684" s="66"/>
      <c r="G684" s="85"/>
      <c r="H684" s="83"/>
      <c r="I684" s="83"/>
      <c r="J684" s="66"/>
      <c r="K684" s="84"/>
      <c r="L684" s="84"/>
      <c r="M684" s="66"/>
      <c r="N684" s="66"/>
      <c r="O684" s="66"/>
      <c r="P684" s="83"/>
      <c r="Q684" s="66"/>
      <c r="R684" s="84"/>
      <c r="S684" s="66"/>
      <c r="T684" s="84"/>
      <c r="U684" s="19"/>
      <c r="V684" s="19"/>
      <c r="W684" s="87"/>
      <c r="X684" s="84"/>
    </row>
    <row r="685" spans="1:79" ht="18" hidden="1">
      <c r="A685" s="161"/>
      <c r="B685" s="158"/>
      <c r="C685" s="67"/>
      <c r="D685" s="66"/>
      <c r="E685" s="83"/>
      <c r="F685" s="66"/>
      <c r="G685" s="85"/>
      <c r="H685" s="83"/>
      <c r="I685" s="83"/>
      <c r="J685" s="66"/>
      <c r="K685" s="84"/>
      <c r="L685" s="84"/>
      <c r="M685" s="66"/>
      <c r="N685" s="66"/>
      <c r="O685" s="66"/>
      <c r="P685" s="83"/>
      <c r="Q685" s="66"/>
      <c r="R685" s="84"/>
      <c r="S685" s="66"/>
      <c r="T685" s="84"/>
      <c r="U685" s="19"/>
      <c r="V685" s="19"/>
      <c r="W685" s="87"/>
      <c r="X685" s="84"/>
    </row>
    <row r="686" spans="1:79" ht="18" hidden="1">
      <c r="A686" s="161"/>
      <c r="B686" s="158"/>
      <c r="C686" s="67"/>
      <c r="D686" s="66"/>
      <c r="E686" s="83"/>
      <c r="F686" s="66"/>
      <c r="G686" s="85"/>
      <c r="H686" s="83"/>
      <c r="I686" s="83"/>
      <c r="J686" s="66"/>
      <c r="K686" s="84"/>
      <c r="L686" s="84"/>
      <c r="M686" s="66"/>
      <c r="N686" s="66"/>
      <c r="O686" s="66"/>
      <c r="P686" s="83"/>
      <c r="Q686" s="66"/>
      <c r="R686" s="84"/>
      <c r="S686" s="66"/>
      <c r="T686" s="84"/>
      <c r="U686" s="19"/>
      <c r="V686" s="19"/>
      <c r="W686" s="87"/>
      <c r="X686" s="84"/>
    </row>
    <row r="687" spans="1:79" ht="18" hidden="1">
      <c r="A687" s="93"/>
      <c r="B687" s="158" t="s">
        <v>165</v>
      </c>
      <c r="C687" s="93"/>
      <c r="D687" s="25"/>
      <c r="E687" s="27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116">
        <f>SUM(W665:W686)</f>
        <v>13.5</v>
      </c>
      <c r="X687" s="117">
        <f>SUM(X665:X686)</f>
        <v>851622.5242499999</v>
      </c>
    </row>
    <row r="688" spans="1:79" ht="30.75" customHeight="1">
      <c r="W688" s="281">
        <f>W198+W393+W407+W506+W547+W598+W641</f>
        <v>339.5</v>
      </c>
      <c r="X688" s="281">
        <f>X198+X393+X407+X506+X547+X598+X641</f>
        <v>66630066.677990615</v>
      </c>
    </row>
    <row r="689" spans="1:24">
      <c r="D689" s="5"/>
      <c r="E689" s="12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</row>
    <row r="690" spans="1:24">
      <c r="D690" s="5"/>
      <c r="E690" s="12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</row>
    <row r="691" spans="1:24" ht="18">
      <c r="D691" s="5"/>
      <c r="E691" s="145"/>
      <c r="F691" s="5"/>
      <c r="G691" s="5"/>
      <c r="H691" s="5"/>
      <c r="I691" s="5"/>
      <c r="J691" s="5"/>
      <c r="K691" s="5"/>
      <c r="L691" s="5"/>
      <c r="M691" s="145"/>
      <c r="N691" s="5"/>
      <c r="O691" s="5"/>
      <c r="P691" s="5"/>
      <c r="Q691" s="5"/>
      <c r="R691" s="5"/>
    </row>
    <row r="692" spans="1:24">
      <c r="D692" s="5"/>
      <c r="E692" s="12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</row>
    <row r="693" spans="1:24">
      <c r="D693" s="5"/>
      <c r="E693" s="12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</row>
    <row r="694" spans="1:24">
      <c r="D694" s="5"/>
      <c r="E694" s="12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</row>
    <row r="697" spans="1:24" ht="18">
      <c r="A697" s="194"/>
      <c r="B697" s="145"/>
      <c r="C697" s="151"/>
      <c r="D697" s="145"/>
      <c r="E697" s="152"/>
      <c r="F697" s="145"/>
      <c r="G697" s="145"/>
      <c r="H697" s="146"/>
      <c r="I697" s="146"/>
      <c r="J697" s="145"/>
      <c r="K697" s="146"/>
      <c r="L697" s="146"/>
      <c r="M697" s="145"/>
      <c r="N697" s="145"/>
      <c r="O697" s="145"/>
      <c r="P697" s="145"/>
      <c r="Q697" s="145"/>
      <c r="R697" s="146"/>
      <c r="S697" s="145"/>
      <c r="T697" s="145"/>
      <c r="U697" s="145"/>
      <c r="V697" s="146"/>
      <c r="W697" s="153"/>
      <c r="X697" s="146"/>
    </row>
    <row r="698" spans="1:24" ht="18">
      <c r="A698" s="194"/>
      <c r="B698" s="145"/>
      <c r="C698" s="151"/>
      <c r="D698" s="145"/>
      <c r="E698" s="152"/>
      <c r="F698" s="145"/>
      <c r="G698" s="145"/>
      <c r="H698" s="146"/>
      <c r="I698" s="146"/>
      <c r="J698" s="145"/>
      <c r="K698" s="146"/>
      <c r="L698" s="146"/>
      <c r="M698" s="145"/>
      <c r="N698" s="145"/>
      <c r="O698" s="145"/>
      <c r="P698" s="145"/>
      <c r="Q698" s="145"/>
      <c r="R698" s="146"/>
      <c r="S698" s="145"/>
      <c r="T698" s="145"/>
      <c r="U698" s="145"/>
      <c r="V698" s="146"/>
      <c r="W698" s="153"/>
      <c r="X698" s="146"/>
    </row>
    <row r="699" spans="1:24" ht="18">
      <c r="A699" s="194"/>
      <c r="B699" s="181"/>
      <c r="C699" s="180"/>
      <c r="D699" s="145"/>
      <c r="E699" s="152"/>
      <c r="F699" s="145"/>
      <c r="G699" s="145"/>
      <c r="H699" s="145"/>
      <c r="I699" s="145"/>
      <c r="J699" s="145"/>
      <c r="K699" s="145"/>
      <c r="L699" s="145"/>
      <c r="M699" s="145"/>
      <c r="N699" s="145"/>
      <c r="O699" s="145"/>
      <c r="P699" s="145"/>
      <c r="Q699" s="145"/>
      <c r="R699" s="145"/>
      <c r="S699" s="145"/>
      <c r="T699" s="145"/>
      <c r="U699" s="145"/>
      <c r="V699" s="145"/>
      <c r="W699" s="182"/>
      <c r="X699" s="183"/>
    </row>
    <row r="700" spans="1:24" ht="18">
      <c r="A700" s="194"/>
      <c r="B700" s="145"/>
      <c r="C700" s="180"/>
      <c r="D700" s="145"/>
      <c r="E700" s="152"/>
      <c r="F700" s="145"/>
      <c r="G700" s="145"/>
      <c r="H700" s="145"/>
      <c r="I700" s="145"/>
      <c r="J700" s="145"/>
      <c r="K700" s="145"/>
      <c r="L700" s="145"/>
      <c r="M700" s="145"/>
      <c r="N700" s="145"/>
      <c r="O700" s="145"/>
      <c r="P700" s="145"/>
      <c r="Q700" s="145"/>
      <c r="R700" s="145"/>
      <c r="S700" s="145"/>
      <c r="T700" s="145"/>
      <c r="U700" s="145"/>
      <c r="V700" s="145"/>
      <c r="W700" s="153"/>
      <c r="X700" s="180"/>
    </row>
    <row r="701" spans="1:24" ht="18">
      <c r="A701" s="194"/>
      <c r="B701" s="145"/>
      <c r="C701" s="180"/>
      <c r="D701" s="145"/>
      <c r="E701" s="152"/>
      <c r="F701" s="145"/>
      <c r="G701" s="145"/>
      <c r="H701" s="145"/>
      <c r="I701" s="145"/>
      <c r="J701" s="145"/>
      <c r="K701" s="145"/>
      <c r="L701" s="145"/>
      <c r="M701" s="145"/>
      <c r="N701" s="145"/>
      <c r="O701" s="145"/>
      <c r="P701" s="145"/>
      <c r="Q701" s="145"/>
      <c r="R701" s="145"/>
      <c r="S701" s="145"/>
      <c r="T701" s="145"/>
      <c r="U701" s="145"/>
      <c r="V701" s="145"/>
      <c r="W701" s="153"/>
      <c r="X701" s="180"/>
    </row>
    <row r="702" spans="1:24">
      <c r="A702" s="194"/>
      <c r="B702" s="5"/>
    </row>
    <row r="703" spans="1:24" ht="18">
      <c r="A703" s="194"/>
      <c r="B703" s="5"/>
      <c r="O703" s="145"/>
      <c r="P703" s="8"/>
      <c r="Q703" s="6"/>
      <c r="R703" s="6"/>
      <c r="S703" s="6"/>
      <c r="T703" s="6"/>
      <c r="U703" s="6"/>
      <c r="V703" s="6"/>
      <c r="W703" s="7"/>
      <c r="X703" s="8"/>
    </row>
    <row r="704" spans="1:24" ht="18">
      <c r="A704" s="194"/>
      <c r="B704" s="5"/>
      <c r="O704" s="6"/>
      <c r="P704" s="6"/>
      <c r="Q704" s="6"/>
      <c r="R704" s="6"/>
      <c r="S704" s="6"/>
      <c r="T704" s="6"/>
      <c r="U704" s="6"/>
      <c r="V704" s="6"/>
      <c r="W704" s="7"/>
      <c r="X704" s="8"/>
    </row>
    <row r="705" spans="3:24" ht="18">
      <c r="O705" s="6"/>
      <c r="P705" s="6"/>
      <c r="Q705" s="6"/>
      <c r="R705" s="6"/>
      <c r="S705" s="6"/>
      <c r="T705" s="6"/>
      <c r="U705" s="6"/>
      <c r="V705" s="6"/>
      <c r="W705" s="7"/>
      <c r="X705" s="8"/>
    </row>
    <row r="706" spans="3:24" ht="18">
      <c r="O706" s="6"/>
      <c r="P706" s="6"/>
      <c r="Q706" s="6"/>
      <c r="R706" s="6"/>
      <c r="S706" s="6"/>
      <c r="T706" s="6"/>
      <c r="U706" s="6"/>
      <c r="V706" s="6"/>
      <c r="W706" s="7"/>
      <c r="X706" s="8"/>
    </row>
    <row r="707" spans="3:24" ht="18">
      <c r="O707" s="6"/>
      <c r="P707" s="6"/>
      <c r="Q707" s="6"/>
      <c r="R707" s="6"/>
      <c r="S707" s="6"/>
      <c r="T707" s="6"/>
      <c r="U707" s="6"/>
      <c r="V707" s="6"/>
      <c r="W707" s="7"/>
      <c r="X707" s="8"/>
    </row>
    <row r="708" spans="3:24" ht="18">
      <c r="O708" s="6"/>
      <c r="P708" s="6"/>
      <c r="Q708" s="6"/>
      <c r="R708" s="6"/>
      <c r="S708" s="6"/>
      <c r="T708" s="6"/>
      <c r="U708" s="6"/>
      <c r="V708" s="6"/>
      <c r="W708" s="7"/>
      <c r="X708" s="8"/>
    </row>
    <row r="709" spans="3:24">
      <c r="O709" s="95"/>
      <c r="P709" s="95"/>
      <c r="Q709" s="95"/>
      <c r="R709" s="95"/>
      <c r="S709" s="95"/>
      <c r="T709" s="95"/>
      <c r="U709" s="95"/>
      <c r="V709" s="95"/>
      <c r="W709" s="100"/>
      <c r="X709" s="101"/>
    </row>
    <row r="710" spans="3:24">
      <c r="O710" s="95"/>
      <c r="P710" s="95"/>
      <c r="Q710" s="95"/>
      <c r="R710" s="95"/>
      <c r="S710" s="95"/>
      <c r="T710" s="95"/>
      <c r="U710" s="95"/>
      <c r="V710" s="95"/>
      <c r="W710" s="100"/>
      <c r="X710" s="101"/>
    </row>
    <row r="711" spans="3:24" ht="18">
      <c r="C711" s="8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95"/>
    </row>
    <row r="712" spans="3:24" ht="18"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95"/>
    </row>
    <row r="713" spans="3:24" ht="18">
      <c r="C713" s="8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95"/>
    </row>
    <row r="714" spans="3:24" ht="18"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95"/>
    </row>
    <row r="715" spans="3:24" ht="18">
      <c r="C715" s="8"/>
      <c r="D715" s="6"/>
      <c r="E715" s="9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95"/>
    </row>
  </sheetData>
  <mergeCells count="157">
    <mergeCell ref="B12:F12"/>
    <mergeCell ref="B80:F80"/>
    <mergeCell ref="B87:F87"/>
    <mergeCell ref="B93:F93"/>
    <mergeCell ref="B108:K108"/>
    <mergeCell ref="H202:H204"/>
    <mergeCell ref="F399:F402"/>
    <mergeCell ref="G399:G402"/>
    <mergeCell ref="H400:H402"/>
    <mergeCell ref="G615:G618"/>
    <mergeCell ref="H615:V615"/>
    <mergeCell ref="B620:I620"/>
    <mergeCell ref="V616:V617"/>
    <mergeCell ref="U662:U663"/>
    <mergeCell ref="V662:V663"/>
    <mergeCell ref="H399:V399"/>
    <mergeCell ref="B227:H227"/>
    <mergeCell ref="B285:I285"/>
    <mergeCell ref="B299:I299"/>
    <mergeCell ref="B326:I326"/>
    <mergeCell ref="B404:F404"/>
    <mergeCell ref="C521:C524"/>
    <mergeCell ref="D521:D524"/>
    <mergeCell ref="E521:E524"/>
    <mergeCell ref="F521:F524"/>
    <mergeCell ref="G521:G524"/>
    <mergeCell ref="H616:H618"/>
    <mergeCell ref="W615:W618"/>
    <mergeCell ref="W660:W663"/>
    <mergeCell ref="X660:X663"/>
    <mergeCell ref="H661:H663"/>
    <mergeCell ref="J661:V661"/>
    <mergeCell ref="J662:K662"/>
    <mergeCell ref="M662:N662"/>
    <mergeCell ref="O662:P662"/>
    <mergeCell ref="Q662:R662"/>
    <mergeCell ref="S662:T662"/>
    <mergeCell ref="A660:A663"/>
    <mergeCell ref="B660:B663"/>
    <mergeCell ref="C660:C663"/>
    <mergeCell ref="D660:D663"/>
    <mergeCell ref="E660:E663"/>
    <mergeCell ref="F660:F663"/>
    <mergeCell ref="G660:G663"/>
    <mergeCell ref="X615:X618"/>
    <mergeCell ref="A615:A618"/>
    <mergeCell ref="B615:B618"/>
    <mergeCell ref="C615:C618"/>
    <mergeCell ref="D615:D618"/>
    <mergeCell ref="E615:E618"/>
    <mergeCell ref="M617:N617"/>
    <mergeCell ref="O617:P617"/>
    <mergeCell ref="Q617:R617"/>
    <mergeCell ref="S617:T617"/>
    <mergeCell ref="F615:F618"/>
    <mergeCell ref="I616:I618"/>
    <mergeCell ref="J616:K617"/>
    <mergeCell ref="L616:L617"/>
    <mergeCell ref="M616:U616"/>
    <mergeCell ref="B659:X659"/>
    <mergeCell ref="H660:V660"/>
    <mergeCell ref="W521:W524"/>
    <mergeCell ref="X521:X524"/>
    <mergeCell ref="M523:N523"/>
    <mergeCell ref="I522:I524"/>
    <mergeCell ref="A521:A524"/>
    <mergeCell ref="B521:B524"/>
    <mergeCell ref="Q575:R575"/>
    <mergeCell ref="S575:T575"/>
    <mergeCell ref="W573:W576"/>
    <mergeCell ref="X573:X576"/>
    <mergeCell ref="A573:A576"/>
    <mergeCell ref="B573:B576"/>
    <mergeCell ref="C573:C576"/>
    <mergeCell ref="D573:D576"/>
    <mergeCell ref="E573:E576"/>
    <mergeCell ref="F573:F576"/>
    <mergeCell ref="G573:G576"/>
    <mergeCell ref="H573:V573"/>
    <mergeCell ref="H522:H524"/>
    <mergeCell ref="H574:H576"/>
    <mergeCell ref="M575:N575"/>
    <mergeCell ref="O575:P575"/>
    <mergeCell ref="I574:I576"/>
    <mergeCell ref="J522:K523"/>
    <mergeCell ref="L522:L523"/>
    <mergeCell ref="M522:U522"/>
    <mergeCell ref="V522:V523"/>
    <mergeCell ref="J574:K575"/>
    <mergeCell ref="L574:L575"/>
    <mergeCell ref="M574:U574"/>
    <mergeCell ref="V574:V575"/>
    <mergeCell ref="L400:L401"/>
    <mergeCell ref="M400:U400"/>
    <mergeCell ref="V400:V401"/>
    <mergeCell ref="M401:N401"/>
    <mergeCell ref="O401:P401"/>
    <mergeCell ref="Q401:R401"/>
    <mergeCell ref="S401:T401"/>
    <mergeCell ref="O523:P523"/>
    <mergeCell ref="Q523:R523"/>
    <mergeCell ref="S523:T523"/>
    <mergeCell ref="H521:V521"/>
    <mergeCell ref="A399:A402"/>
    <mergeCell ref="B399:B402"/>
    <mergeCell ref="C399:C402"/>
    <mergeCell ref="D399:D402"/>
    <mergeCell ref="E399:E402"/>
    <mergeCell ref="Y14:Y16"/>
    <mergeCell ref="B128:K128"/>
    <mergeCell ref="B161:H161"/>
    <mergeCell ref="B177:H177"/>
    <mergeCell ref="A201:A204"/>
    <mergeCell ref="B201:B204"/>
    <mergeCell ref="C201:C204"/>
    <mergeCell ref="D201:D204"/>
    <mergeCell ref="E201:E204"/>
    <mergeCell ref="F201:F204"/>
    <mergeCell ref="G201:G204"/>
    <mergeCell ref="H201:V201"/>
    <mergeCell ref="Q203:R203"/>
    <mergeCell ref="S203:T203"/>
    <mergeCell ref="C199:E199"/>
    <mergeCell ref="W399:W402"/>
    <mergeCell ref="X399:X402"/>
    <mergeCell ref="I400:I402"/>
    <mergeCell ref="J400:K401"/>
    <mergeCell ref="W7:W10"/>
    <mergeCell ref="X7:X10"/>
    <mergeCell ref="I8:I10"/>
    <mergeCell ref="F7:F10"/>
    <mergeCell ref="G7:G10"/>
    <mergeCell ref="H7:V7"/>
    <mergeCell ref="Q9:R9"/>
    <mergeCell ref="S9:T9"/>
    <mergeCell ref="L8:L9"/>
    <mergeCell ref="J8:K9"/>
    <mergeCell ref="M8:U8"/>
    <mergeCell ref="V8:V9"/>
    <mergeCell ref="H8:H10"/>
    <mergeCell ref="M9:N9"/>
    <mergeCell ref="O9:P9"/>
    <mergeCell ref="A7:A10"/>
    <mergeCell ref="B7:B10"/>
    <mergeCell ref="C7:C10"/>
    <mergeCell ref="D7:D10"/>
    <mergeCell ref="E7:E10"/>
    <mergeCell ref="C4:V4"/>
    <mergeCell ref="W201:W204"/>
    <mergeCell ref="X201:X204"/>
    <mergeCell ref="I202:I204"/>
    <mergeCell ref="J202:K203"/>
    <mergeCell ref="L202:L203"/>
    <mergeCell ref="M202:U202"/>
    <mergeCell ref="V202:V203"/>
    <mergeCell ref="M203:N203"/>
    <mergeCell ref="O203:P203"/>
  </mergeCells>
  <pageMargins left="3.937007874015748E-2" right="3.937007874015748E-2" top="0.35433070866141736" bottom="0.35433070866141736" header="0.31496062992125984" footer="0.31496062992125984"/>
  <pageSetup paperSize="9" scale="43" orientation="landscape" horizontalDpi="180" verticalDpi="180" r:id="rId1"/>
  <rowBreaks count="7" manualBreakCount="7">
    <brk id="152" max="82" man="1"/>
    <brk id="207" max="82" man="1"/>
    <brk id="470" max="82" man="1"/>
    <brk id="502" max="16383" man="1"/>
    <brk id="581" max="16383" man="1"/>
    <brk id="635" max="16383" man="1"/>
    <brk id="68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Мендык РБ</vt:lpstr>
      <vt:lpstr>'Мендык РБ'!Область_печати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2023-11-09T04:04:13Z</dcterms:modified>
</cp:coreProperties>
</file>