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183"/>
  </bookViews>
  <sheets>
    <sheet name="Мендык РБ" sheetId="3" r:id="rId1"/>
    <sheet name="Лист1" sheetId="4" r:id="rId2"/>
  </sheets>
  <definedNames>
    <definedName name="_xlnm.Print_Area" localSheetId="0">'Мендык РБ'!$A$1:$CA$675</definedName>
  </definedNames>
  <calcPr calcId="125725"/>
</workbook>
</file>

<file path=xl/calcChain.xml><?xml version="1.0" encoding="utf-8"?>
<calcChain xmlns="http://schemas.openxmlformats.org/spreadsheetml/2006/main">
  <c r="P381" i="3"/>
  <c r="P464"/>
  <c r="R356"/>
  <c r="R348"/>
  <c r="T439"/>
  <c r="R439"/>
  <c r="P439"/>
  <c r="H439"/>
  <c r="I439" s="1"/>
  <c r="K439" l="1"/>
  <c r="U439" s="1"/>
  <c r="H367"/>
  <c r="I367" s="1"/>
  <c r="P364"/>
  <c r="H364"/>
  <c r="I364" s="1"/>
  <c r="L439" l="1"/>
  <c r="V439"/>
  <c r="X439" s="1"/>
  <c r="K367"/>
  <c r="L367" s="1"/>
  <c r="K364"/>
  <c r="H348"/>
  <c r="I348" s="1"/>
  <c r="R332"/>
  <c r="H332"/>
  <c r="I332" s="1"/>
  <c r="P304"/>
  <c r="H304"/>
  <c r="I304" s="1"/>
  <c r="K304" s="1"/>
  <c r="W286"/>
  <c r="H285"/>
  <c r="I285" s="1"/>
  <c r="R266"/>
  <c r="H266"/>
  <c r="I266" s="1"/>
  <c r="R256"/>
  <c r="H256"/>
  <c r="I256" s="1"/>
  <c r="N228"/>
  <c r="U367" l="1"/>
  <c r="V367" s="1"/>
  <c r="X367" s="1"/>
  <c r="L364"/>
  <c r="U364"/>
  <c r="V364" s="1"/>
  <c r="X364" s="1"/>
  <c r="K348"/>
  <c r="L348" s="1"/>
  <c r="K332"/>
  <c r="U304"/>
  <c r="V304" s="1"/>
  <c r="X304" s="1"/>
  <c r="L304"/>
  <c r="K285"/>
  <c r="L285" s="1"/>
  <c r="K266"/>
  <c r="K256"/>
  <c r="U256" s="1"/>
  <c r="H17"/>
  <c r="I17" s="1"/>
  <c r="T489"/>
  <c r="R489"/>
  <c r="P489"/>
  <c r="H489"/>
  <c r="I489" s="1"/>
  <c r="T488"/>
  <c r="R488"/>
  <c r="P488"/>
  <c r="H488"/>
  <c r="I488" s="1"/>
  <c r="T479"/>
  <c r="R479"/>
  <c r="P479"/>
  <c r="H479"/>
  <c r="I479" s="1"/>
  <c r="T477"/>
  <c r="R477"/>
  <c r="P477"/>
  <c r="H477"/>
  <c r="I477" s="1"/>
  <c r="T461"/>
  <c r="R461"/>
  <c r="P461"/>
  <c r="H461"/>
  <c r="I461" s="1"/>
  <c r="T451"/>
  <c r="R451"/>
  <c r="P451"/>
  <c r="H451"/>
  <c r="I451" s="1"/>
  <c r="H221"/>
  <c r="I221" s="1"/>
  <c r="U348" l="1"/>
  <c r="V348" s="1"/>
  <c r="X348" s="1"/>
  <c r="L256"/>
  <c r="U285"/>
  <c r="L332"/>
  <c r="U332"/>
  <c r="V332" s="1"/>
  <c r="X332" s="1"/>
  <c r="V285"/>
  <c r="X285" s="1"/>
  <c r="X286" s="1"/>
  <c r="L266"/>
  <c r="U266"/>
  <c r="V266" s="1"/>
  <c r="X266" s="1"/>
  <c r="V256"/>
  <c r="X256" s="1"/>
  <c r="K17"/>
  <c r="U17" s="1"/>
  <c r="K489"/>
  <c r="U489" s="1"/>
  <c r="K488"/>
  <c r="K479"/>
  <c r="U479" s="1"/>
  <c r="K477"/>
  <c r="L477" s="1"/>
  <c r="K461"/>
  <c r="L461" s="1"/>
  <c r="K451"/>
  <c r="L451" s="1"/>
  <c r="U221"/>
  <c r="V221" s="1"/>
  <c r="X221" s="1"/>
  <c r="T464"/>
  <c r="R464"/>
  <c r="H464"/>
  <c r="I464" s="1"/>
  <c r="V17" l="1"/>
  <c r="X17" s="1"/>
  <c r="L17"/>
  <c r="L488"/>
  <c r="V489"/>
  <c r="X489" s="1"/>
  <c r="L489"/>
  <c r="U488"/>
  <c r="V488" s="1"/>
  <c r="X488" s="1"/>
  <c r="V479"/>
  <c r="X479" s="1"/>
  <c r="L479"/>
  <c r="U477"/>
  <c r="V477" s="1"/>
  <c r="X477" s="1"/>
  <c r="U461"/>
  <c r="V461" s="1"/>
  <c r="X461" s="1"/>
  <c r="U451"/>
  <c r="V451" s="1"/>
  <c r="X451" s="1"/>
  <c r="K464"/>
  <c r="U464" s="1"/>
  <c r="P610"/>
  <c r="H610"/>
  <c r="I610" s="1"/>
  <c r="T473"/>
  <c r="R473"/>
  <c r="P473"/>
  <c r="H473"/>
  <c r="I473" s="1"/>
  <c r="T459"/>
  <c r="R459"/>
  <c r="P459"/>
  <c r="H459"/>
  <c r="I459" s="1"/>
  <c r="R235"/>
  <c r="H235"/>
  <c r="I235" s="1"/>
  <c r="H207"/>
  <c r="I207" s="1"/>
  <c r="V464" l="1"/>
  <c r="X464" s="1"/>
  <c r="L464"/>
  <c r="K610"/>
  <c r="K473"/>
  <c r="K459"/>
  <c r="L459" s="1"/>
  <c r="K235"/>
  <c r="L235" s="1"/>
  <c r="K207"/>
  <c r="U207" s="1"/>
  <c r="H154"/>
  <c r="H156"/>
  <c r="I156" s="1"/>
  <c r="H157"/>
  <c r="H124"/>
  <c r="I124" s="1"/>
  <c r="R111"/>
  <c r="H18"/>
  <c r="I18" s="1"/>
  <c r="T427"/>
  <c r="R427"/>
  <c r="P427"/>
  <c r="H427"/>
  <c r="I427" s="1"/>
  <c r="H269"/>
  <c r="I269" s="1"/>
  <c r="P305"/>
  <c r="H305"/>
  <c r="I305" s="1"/>
  <c r="H119"/>
  <c r="I119" s="1"/>
  <c r="H211"/>
  <c r="I211" s="1"/>
  <c r="R240"/>
  <c r="H240"/>
  <c r="I240" s="1"/>
  <c r="R407"/>
  <c r="P407"/>
  <c r="H246"/>
  <c r="I246" s="1"/>
  <c r="R258"/>
  <c r="H258"/>
  <c r="I258" s="1"/>
  <c r="I154" l="1"/>
  <c r="I157"/>
  <c r="U610"/>
  <c r="V610" s="1"/>
  <c r="X610" s="1"/>
  <c r="L610"/>
  <c r="L473"/>
  <c r="U473"/>
  <c r="V473" s="1"/>
  <c r="X473" s="1"/>
  <c r="U459"/>
  <c r="V459" s="1"/>
  <c r="X459" s="1"/>
  <c r="U235"/>
  <c r="V235" s="1"/>
  <c r="X235" s="1"/>
  <c r="L207"/>
  <c r="V207"/>
  <c r="X207" s="1"/>
  <c r="U154"/>
  <c r="V154" s="1"/>
  <c r="X154" s="1"/>
  <c r="U156"/>
  <c r="V156" s="1"/>
  <c r="X156" s="1"/>
  <c r="U124"/>
  <c r="V124" s="1"/>
  <c r="X124" s="1"/>
  <c r="K18"/>
  <c r="K427"/>
  <c r="K269"/>
  <c r="U269" s="1"/>
  <c r="V269" s="1"/>
  <c r="X269" s="1"/>
  <c r="K305"/>
  <c r="K119"/>
  <c r="L119" s="1"/>
  <c r="K211"/>
  <c r="L211" s="1"/>
  <c r="K240"/>
  <c r="L240" s="1"/>
  <c r="K246"/>
  <c r="L246" s="1"/>
  <c r="K258"/>
  <c r="L258" s="1"/>
  <c r="W627"/>
  <c r="W612"/>
  <c r="W585"/>
  <c r="W589" s="1"/>
  <c r="W535"/>
  <c r="W588" s="1"/>
  <c r="W496"/>
  <c r="W587" s="1"/>
  <c r="W408"/>
  <c r="W586" s="1"/>
  <c r="W387"/>
  <c r="W379"/>
  <c r="W350"/>
  <c r="W327"/>
  <c r="W324"/>
  <c r="W320"/>
  <c r="W307"/>
  <c r="W301"/>
  <c r="W297"/>
  <c r="W294"/>
  <c r="W282"/>
  <c r="W277"/>
  <c r="W242"/>
  <c r="W225"/>
  <c r="W215"/>
  <c r="W212"/>
  <c r="W209"/>
  <c r="W183"/>
  <c r="W186"/>
  <c r="W175"/>
  <c r="W171"/>
  <c r="W164"/>
  <c r="W159"/>
  <c r="W151"/>
  <c r="W135"/>
  <c r="W127"/>
  <c r="W121"/>
  <c r="W112"/>
  <c r="W107"/>
  <c r="W102"/>
  <c r="W97"/>
  <c r="W92"/>
  <c r="W86"/>
  <c r="W83"/>
  <c r="W79"/>
  <c r="W52"/>
  <c r="W28"/>
  <c r="W20"/>
  <c r="W390" l="1"/>
  <c r="U157"/>
  <c r="V157" s="1"/>
  <c r="X157" s="1"/>
  <c r="L18"/>
  <c r="U18"/>
  <c r="V18" s="1"/>
  <c r="X18" s="1"/>
  <c r="U427"/>
  <c r="V427" s="1"/>
  <c r="X427" s="1"/>
  <c r="L427"/>
  <c r="L269"/>
  <c r="L305"/>
  <c r="U305"/>
  <c r="V305" s="1"/>
  <c r="X305" s="1"/>
  <c r="U240"/>
  <c r="V240" s="1"/>
  <c r="X240" s="1"/>
  <c r="U246"/>
  <c r="V246" s="1"/>
  <c r="X246" s="1"/>
  <c r="U258"/>
  <c r="V258" s="1"/>
  <c r="X258" s="1"/>
  <c r="W590"/>
  <c r="W392"/>
  <c r="W194"/>
  <c r="W393"/>
  <c r="W391"/>
  <c r="W195"/>
  <c r="W193"/>
  <c r="W196"/>
  <c r="W622"/>
  <c r="H16"/>
  <c r="I16" s="1"/>
  <c r="H14"/>
  <c r="I14" s="1"/>
  <c r="H48"/>
  <c r="I48" s="1"/>
  <c r="H46"/>
  <c r="I46" s="1"/>
  <c r="W394" l="1"/>
  <c r="W197"/>
  <c r="U48"/>
  <c r="V48" s="1"/>
  <c r="X48" s="1"/>
  <c r="K16"/>
  <c r="L16" s="1"/>
  <c r="K14"/>
  <c r="U14" s="1"/>
  <c r="U16" l="1"/>
  <c r="V16" s="1"/>
  <c r="X16" s="1"/>
  <c r="L14"/>
  <c r="V14"/>
  <c r="X14" s="1"/>
  <c r="U46"/>
  <c r="V46" s="1"/>
  <c r="X46" s="1"/>
  <c r="P625"/>
  <c r="H625"/>
  <c r="I625" s="1"/>
  <c r="P91"/>
  <c r="H91"/>
  <c r="I91" s="1"/>
  <c r="U91" l="1"/>
  <c r="V91" s="1"/>
  <c r="X91" s="1"/>
  <c r="U625"/>
  <c r="V625" s="1"/>
  <c r="X625" s="1"/>
  <c r="P624"/>
  <c r="H624"/>
  <c r="I624" s="1"/>
  <c r="T615"/>
  <c r="P615"/>
  <c r="H615"/>
  <c r="I615" s="1"/>
  <c r="N609"/>
  <c r="P611"/>
  <c r="H611"/>
  <c r="I611" s="1"/>
  <c r="H518"/>
  <c r="I518" s="1"/>
  <c r="T495"/>
  <c r="R495"/>
  <c r="P495"/>
  <c r="H495"/>
  <c r="I495" s="1"/>
  <c r="T465"/>
  <c r="R465"/>
  <c r="P465"/>
  <c r="H465"/>
  <c r="I465" s="1"/>
  <c r="T462"/>
  <c r="R462"/>
  <c r="P462"/>
  <c r="H462"/>
  <c r="I462" s="1"/>
  <c r="T453"/>
  <c r="R453"/>
  <c r="P453"/>
  <c r="H453"/>
  <c r="I453" s="1"/>
  <c r="T447"/>
  <c r="R447"/>
  <c r="P447"/>
  <c r="H447"/>
  <c r="I447" s="1"/>
  <c r="T450"/>
  <c r="R450"/>
  <c r="P450"/>
  <c r="H450"/>
  <c r="I450" s="1"/>
  <c r="T449"/>
  <c r="R449"/>
  <c r="P449"/>
  <c r="H449"/>
  <c r="I449" s="1"/>
  <c r="T448"/>
  <c r="R448"/>
  <c r="P448"/>
  <c r="H448"/>
  <c r="I448" s="1"/>
  <c r="U518" l="1"/>
  <c r="U624"/>
  <c r="V624" s="1"/>
  <c r="X624" s="1"/>
  <c r="K495"/>
  <c r="L495" s="1"/>
  <c r="K465"/>
  <c r="L465" s="1"/>
  <c r="K462"/>
  <c r="K453"/>
  <c r="L453" s="1"/>
  <c r="K447"/>
  <c r="K450"/>
  <c r="U450" s="1"/>
  <c r="K449"/>
  <c r="L449" s="1"/>
  <c r="K448"/>
  <c r="L448" s="1"/>
  <c r="H444"/>
  <c r="I444" s="1"/>
  <c r="T440"/>
  <c r="R440"/>
  <c r="P440"/>
  <c r="H440"/>
  <c r="I440" s="1"/>
  <c r="T438"/>
  <c r="R438"/>
  <c r="P438"/>
  <c r="H438"/>
  <c r="I438" s="1"/>
  <c r="P437"/>
  <c r="T437"/>
  <c r="R437"/>
  <c r="H437"/>
  <c r="I437" s="1"/>
  <c r="P430"/>
  <c r="T430"/>
  <c r="R430"/>
  <c r="H430"/>
  <c r="I430" s="1"/>
  <c r="R424"/>
  <c r="P424"/>
  <c r="H424"/>
  <c r="I424" s="1"/>
  <c r="T426"/>
  <c r="R426"/>
  <c r="P426"/>
  <c r="H426"/>
  <c r="I426" s="1"/>
  <c r="R425"/>
  <c r="H425"/>
  <c r="I425" s="1"/>
  <c r="T419"/>
  <c r="R419"/>
  <c r="P419"/>
  <c r="H419"/>
  <c r="I419" s="1"/>
  <c r="T415"/>
  <c r="R415"/>
  <c r="P415"/>
  <c r="H415"/>
  <c r="I415" s="1"/>
  <c r="H386"/>
  <c r="I386" s="1"/>
  <c r="P383"/>
  <c r="H383"/>
  <c r="I383" s="1"/>
  <c r="H378"/>
  <c r="I378" s="1"/>
  <c r="H377"/>
  <c r="I377" s="1"/>
  <c r="AH376"/>
  <c r="P376"/>
  <c r="H376"/>
  <c r="I376" s="1"/>
  <c r="R370"/>
  <c r="H370"/>
  <c r="I370" s="1"/>
  <c r="H344"/>
  <c r="I344" s="1"/>
  <c r="H338"/>
  <c r="I338" s="1"/>
  <c r="H330"/>
  <c r="I330" s="1"/>
  <c r="H323"/>
  <c r="I323" s="1"/>
  <c r="H296"/>
  <c r="I296" s="1"/>
  <c r="H290"/>
  <c r="I290" s="1"/>
  <c r="H281"/>
  <c r="I281" s="1"/>
  <c r="H280"/>
  <c r="I280" s="1"/>
  <c r="H279"/>
  <c r="I279" s="1"/>
  <c r="H271"/>
  <c r="I271" s="1"/>
  <c r="H270"/>
  <c r="I270" s="1"/>
  <c r="H273"/>
  <c r="I273" s="1"/>
  <c r="R264"/>
  <c r="H264"/>
  <c r="I264" s="1"/>
  <c r="R255"/>
  <c r="H255"/>
  <c r="I255" s="1"/>
  <c r="R239"/>
  <c r="H239"/>
  <c r="I239" s="1"/>
  <c r="R234"/>
  <c r="H234"/>
  <c r="I234" s="1"/>
  <c r="T178"/>
  <c r="H178"/>
  <c r="I178" s="1"/>
  <c r="H173"/>
  <c r="I173" s="1"/>
  <c r="H153"/>
  <c r="I153" s="1"/>
  <c r="R149"/>
  <c r="H149"/>
  <c r="I149" s="1"/>
  <c r="P125"/>
  <c r="H125"/>
  <c r="I125" s="1"/>
  <c r="H123"/>
  <c r="I123" s="1"/>
  <c r="P106"/>
  <c r="H106"/>
  <c r="I106" s="1"/>
  <c r="P105"/>
  <c r="H105"/>
  <c r="I105" s="1"/>
  <c r="P104"/>
  <c r="H104"/>
  <c r="I104" s="1"/>
  <c r="H96"/>
  <c r="I96" s="1"/>
  <c r="H133"/>
  <c r="I133" s="1"/>
  <c r="H214"/>
  <c r="I214" s="1"/>
  <c r="R452"/>
  <c r="R454"/>
  <c r="R456"/>
  <c r="R455"/>
  <c r="R411"/>
  <c r="R417"/>
  <c r="R416"/>
  <c r="R412"/>
  <c r="R413"/>
  <c r="R414"/>
  <c r="R410"/>
  <c r="R418"/>
  <c r="R422"/>
  <c r="R421"/>
  <c r="R420"/>
  <c r="R457"/>
  <c r="R458"/>
  <c r="R460"/>
  <c r="W674"/>
  <c r="T667"/>
  <c r="R667"/>
  <c r="P667"/>
  <c r="K667"/>
  <c r="H667"/>
  <c r="T666"/>
  <c r="R666"/>
  <c r="P666"/>
  <c r="K666"/>
  <c r="H666"/>
  <c r="T665"/>
  <c r="R665"/>
  <c r="P665"/>
  <c r="K665"/>
  <c r="H665"/>
  <c r="T664"/>
  <c r="R664"/>
  <c r="P664"/>
  <c r="K664"/>
  <c r="H664"/>
  <c r="T663"/>
  <c r="R663"/>
  <c r="P663"/>
  <c r="K663"/>
  <c r="H663"/>
  <c r="T662"/>
  <c r="R662"/>
  <c r="P662"/>
  <c r="K662"/>
  <c r="H662"/>
  <c r="T661"/>
  <c r="R661"/>
  <c r="P661"/>
  <c r="K661"/>
  <c r="H661"/>
  <c r="T660"/>
  <c r="R660"/>
  <c r="P660"/>
  <c r="K660"/>
  <c r="H660"/>
  <c r="T659"/>
  <c r="R659"/>
  <c r="P659"/>
  <c r="K659"/>
  <c r="H659"/>
  <c r="U659" s="1"/>
  <c r="P658"/>
  <c r="K658"/>
  <c r="H658"/>
  <c r="T657"/>
  <c r="R657"/>
  <c r="P657"/>
  <c r="K657"/>
  <c r="H657"/>
  <c r="T656"/>
  <c r="R656"/>
  <c r="K656"/>
  <c r="H656"/>
  <c r="T655"/>
  <c r="R655"/>
  <c r="K655"/>
  <c r="H655"/>
  <c r="T654"/>
  <c r="R654"/>
  <c r="P654"/>
  <c r="K654"/>
  <c r="H654"/>
  <c r="T653"/>
  <c r="R653"/>
  <c r="P653"/>
  <c r="K653"/>
  <c r="H653"/>
  <c r="T652"/>
  <c r="R652"/>
  <c r="P652"/>
  <c r="K652"/>
  <c r="H652"/>
  <c r="W644"/>
  <c r="T643"/>
  <c r="R643"/>
  <c r="P643"/>
  <c r="K643"/>
  <c r="H643"/>
  <c r="U643" s="1"/>
  <c r="T642"/>
  <c r="R642"/>
  <c r="P642"/>
  <c r="K642"/>
  <c r="H642"/>
  <c r="T641"/>
  <c r="R641"/>
  <c r="P641"/>
  <c r="K641"/>
  <c r="H641"/>
  <c r="T640"/>
  <c r="R640"/>
  <c r="P640"/>
  <c r="K640"/>
  <c r="H640"/>
  <c r="K639"/>
  <c r="P638"/>
  <c r="K638"/>
  <c r="H638"/>
  <c r="W637"/>
  <c r="K637"/>
  <c r="T636"/>
  <c r="R636"/>
  <c r="P636"/>
  <c r="K636"/>
  <c r="H636"/>
  <c r="T635"/>
  <c r="R635"/>
  <c r="P635"/>
  <c r="K635"/>
  <c r="H635"/>
  <c r="T634"/>
  <c r="R634"/>
  <c r="P634"/>
  <c r="K634"/>
  <c r="H634"/>
  <c r="T633"/>
  <c r="R633"/>
  <c r="P633"/>
  <c r="K633"/>
  <c r="H633"/>
  <c r="T632"/>
  <c r="R632"/>
  <c r="P632"/>
  <c r="K632"/>
  <c r="H632"/>
  <c r="T631"/>
  <c r="P631"/>
  <c r="K631"/>
  <c r="H631"/>
  <c r="W628"/>
  <c r="W675" s="1"/>
  <c r="P626"/>
  <c r="H626"/>
  <c r="I626" s="1"/>
  <c r="P621"/>
  <c r="H621"/>
  <c r="I621" s="1"/>
  <c r="P620"/>
  <c r="H620"/>
  <c r="I620" s="1"/>
  <c r="P619"/>
  <c r="H619"/>
  <c r="I619" s="1"/>
  <c r="P618"/>
  <c r="H618"/>
  <c r="I618" s="1"/>
  <c r="P616"/>
  <c r="H616"/>
  <c r="I616" s="1"/>
  <c r="P617"/>
  <c r="H617"/>
  <c r="I617" s="1"/>
  <c r="T614"/>
  <c r="P614"/>
  <c r="H614"/>
  <c r="I614" s="1"/>
  <c r="P609"/>
  <c r="H609"/>
  <c r="I609" s="1"/>
  <c r="H584"/>
  <c r="I584" s="1"/>
  <c r="H583"/>
  <c r="I583" s="1"/>
  <c r="H582"/>
  <c r="I582" s="1"/>
  <c r="H578"/>
  <c r="I578" s="1"/>
  <c r="T575"/>
  <c r="H575"/>
  <c r="I575" s="1"/>
  <c r="T579"/>
  <c r="H579"/>
  <c r="I579" s="1"/>
  <c r="T571"/>
  <c r="H571"/>
  <c r="I571" s="1"/>
  <c r="H576"/>
  <c r="I576" s="1"/>
  <c r="H572"/>
  <c r="I572" s="1"/>
  <c r="T574"/>
  <c r="H574"/>
  <c r="I574" s="1"/>
  <c r="T577"/>
  <c r="H577"/>
  <c r="I577" s="1"/>
  <c r="T573"/>
  <c r="H573"/>
  <c r="I573" s="1"/>
  <c r="T580"/>
  <c r="H580"/>
  <c r="I580" s="1"/>
  <c r="H570"/>
  <c r="I570" s="1"/>
  <c r="T569"/>
  <c r="H569"/>
  <c r="I569" s="1"/>
  <c r="T581"/>
  <c r="H581"/>
  <c r="I581" s="1"/>
  <c r="H568"/>
  <c r="I568" s="1"/>
  <c r="H567"/>
  <c r="I567" s="1"/>
  <c r="H224"/>
  <c r="I224" s="1"/>
  <c r="H223"/>
  <c r="I223" s="1"/>
  <c r="H326"/>
  <c r="I326" s="1"/>
  <c r="H300"/>
  <c r="I300" s="1"/>
  <c r="H299"/>
  <c r="I299" s="1"/>
  <c r="H220"/>
  <c r="I220" s="1"/>
  <c r="H219"/>
  <c r="I219" s="1"/>
  <c r="H222"/>
  <c r="I222" s="1"/>
  <c r="H218"/>
  <c r="I218" s="1"/>
  <c r="H217"/>
  <c r="I217" s="1"/>
  <c r="H519"/>
  <c r="I519" s="1"/>
  <c r="H520"/>
  <c r="I520" s="1"/>
  <c r="H533"/>
  <c r="I533" s="1"/>
  <c r="H523"/>
  <c r="I523" s="1"/>
  <c r="H530"/>
  <c r="I530" s="1"/>
  <c r="H529"/>
  <c r="I529" s="1"/>
  <c r="H522"/>
  <c r="I522" s="1"/>
  <c r="H527"/>
  <c r="I527" s="1"/>
  <c r="H534"/>
  <c r="I534" s="1"/>
  <c r="H525"/>
  <c r="I525" s="1"/>
  <c r="H526"/>
  <c r="I526" s="1"/>
  <c r="H532"/>
  <c r="I532" s="1"/>
  <c r="H531"/>
  <c r="I531" s="1"/>
  <c r="H528"/>
  <c r="I528" s="1"/>
  <c r="H524"/>
  <c r="I524" s="1"/>
  <c r="H521"/>
  <c r="I521" s="1"/>
  <c r="H385"/>
  <c r="I385" s="1"/>
  <c r="P322"/>
  <c r="H322"/>
  <c r="I322" s="1"/>
  <c r="P384"/>
  <c r="H384"/>
  <c r="I384" s="1"/>
  <c r="H381"/>
  <c r="I381" s="1"/>
  <c r="P382"/>
  <c r="H382"/>
  <c r="I382" s="1"/>
  <c r="T444"/>
  <c r="R444"/>
  <c r="P444"/>
  <c r="T445"/>
  <c r="R445"/>
  <c r="P445"/>
  <c r="H445"/>
  <c r="I445" s="1"/>
  <c r="T436"/>
  <c r="R436"/>
  <c r="P436"/>
  <c r="H436"/>
  <c r="I436" s="1"/>
  <c r="T441"/>
  <c r="R441"/>
  <c r="P441"/>
  <c r="H441"/>
  <c r="I441" s="1"/>
  <c r="T443"/>
  <c r="R443"/>
  <c r="P443"/>
  <c r="H443"/>
  <c r="I443" s="1"/>
  <c r="T442"/>
  <c r="R442"/>
  <c r="P442"/>
  <c r="H442"/>
  <c r="I442" s="1"/>
  <c r="T435"/>
  <c r="R435"/>
  <c r="P435"/>
  <c r="H435"/>
  <c r="I435" s="1"/>
  <c r="T434"/>
  <c r="R434"/>
  <c r="P434"/>
  <c r="H434"/>
  <c r="I434" s="1"/>
  <c r="T433"/>
  <c r="R433"/>
  <c r="P433"/>
  <c r="H433"/>
  <c r="I433" s="1"/>
  <c r="T432"/>
  <c r="R432"/>
  <c r="P432"/>
  <c r="H432"/>
  <c r="I432" s="1"/>
  <c r="T431"/>
  <c r="R431"/>
  <c r="P431"/>
  <c r="H431"/>
  <c r="I431" s="1"/>
  <c r="T428"/>
  <c r="R428"/>
  <c r="P428"/>
  <c r="H428"/>
  <c r="I428" s="1"/>
  <c r="R423"/>
  <c r="H423"/>
  <c r="I423" s="1"/>
  <c r="T429"/>
  <c r="R429"/>
  <c r="H429"/>
  <c r="I429" s="1"/>
  <c r="T472"/>
  <c r="R472"/>
  <c r="P472"/>
  <c r="H472"/>
  <c r="I472" s="1"/>
  <c r="T471"/>
  <c r="R471"/>
  <c r="P471"/>
  <c r="H471"/>
  <c r="I471" s="1"/>
  <c r="T469"/>
  <c r="R469"/>
  <c r="P469"/>
  <c r="H469"/>
  <c r="I469" s="1"/>
  <c r="T470"/>
  <c r="R470"/>
  <c r="P470"/>
  <c r="H470"/>
  <c r="I470" s="1"/>
  <c r="T468"/>
  <c r="R468"/>
  <c r="P468"/>
  <c r="H468"/>
  <c r="I468" s="1"/>
  <c r="T480"/>
  <c r="R480"/>
  <c r="P480"/>
  <c r="H480"/>
  <c r="I480" s="1"/>
  <c r="T481"/>
  <c r="R481"/>
  <c r="P481"/>
  <c r="H481"/>
  <c r="I481" s="1"/>
  <c r="T476"/>
  <c r="R476"/>
  <c r="P476"/>
  <c r="H476"/>
  <c r="I476" s="1"/>
  <c r="T478"/>
  <c r="R478"/>
  <c r="P478"/>
  <c r="H478"/>
  <c r="I478" s="1"/>
  <c r="T475"/>
  <c r="R475"/>
  <c r="P475"/>
  <c r="H475"/>
  <c r="I475" s="1"/>
  <c r="T474"/>
  <c r="R474"/>
  <c r="P474"/>
  <c r="H474"/>
  <c r="I474" s="1"/>
  <c r="T467"/>
  <c r="R467"/>
  <c r="P467"/>
  <c r="H467"/>
  <c r="I467" s="1"/>
  <c r="T466"/>
  <c r="R466"/>
  <c r="P466"/>
  <c r="H466"/>
  <c r="I466" s="1"/>
  <c r="T463"/>
  <c r="R463"/>
  <c r="P463"/>
  <c r="H463"/>
  <c r="I463" s="1"/>
  <c r="T460"/>
  <c r="P460"/>
  <c r="H460"/>
  <c r="I460" s="1"/>
  <c r="T458"/>
  <c r="P458"/>
  <c r="H458"/>
  <c r="I458" s="1"/>
  <c r="T457"/>
  <c r="P457"/>
  <c r="H457"/>
  <c r="I457" s="1"/>
  <c r="T420"/>
  <c r="P420"/>
  <c r="H420"/>
  <c r="I420" s="1"/>
  <c r="T421"/>
  <c r="P421"/>
  <c r="H421"/>
  <c r="I421" s="1"/>
  <c r="T422"/>
  <c r="P422"/>
  <c r="H422"/>
  <c r="I422" s="1"/>
  <c r="T418"/>
  <c r="P418"/>
  <c r="H418"/>
  <c r="I418" s="1"/>
  <c r="T410"/>
  <c r="P410"/>
  <c r="H410"/>
  <c r="I410" s="1"/>
  <c r="T414"/>
  <c r="P414"/>
  <c r="H414"/>
  <c r="I414" s="1"/>
  <c r="T413"/>
  <c r="P413"/>
  <c r="H413"/>
  <c r="I413" s="1"/>
  <c r="T412"/>
  <c r="P412"/>
  <c r="H412"/>
  <c r="I412" s="1"/>
  <c r="T416"/>
  <c r="P416"/>
  <c r="H416"/>
  <c r="I416" s="1"/>
  <c r="T417"/>
  <c r="P417"/>
  <c r="H417"/>
  <c r="I417" s="1"/>
  <c r="T411"/>
  <c r="P411"/>
  <c r="H411"/>
  <c r="I411" s="1"/>
  <c r="T455"/>
  <c r="P455"/>
  <c r="H455"/>
  <c r="I455" s="1"/>
  <c r="T456"/>
  <c r="P456"/>
  <c r="H456"/>
  <c r="I456" s="1"/>
  <c r="T454"/>
  <c r="P454"/>
  <c r="H454"/>
  <c r="I454" s="1"/>
  <c r="T452"/>
  <c r="P452"/>
  <c r="H452"/>
  <c r="I452" s="1"/>
  <c r="T446"/>
  <c r="R446"/>
  <c r="P446"/>
  <c r="H446"/>
  <c r="I446" s="1"/>
  <c r="T494"/>
  <c r="R494"/>
  <c r="P494"/>
  <c r="H494"/>
  <c r="I494" s="1"/>
  <c r="T493"/>
  <c r="R493"/>
  <c r="P493"/>
  <c r="H493"/>
  <c r="I493" s="1"/>
  <c r="T492"/>
  <c r="R492"/>
  <c r="P492"/>
  <c r="H492"/>
  <c r="I492" s="1"/>
  <c r="T491"/>
  <c r="R491"/>
  <c r="P491"/>
  <c r="H491"/>
  <c r="I491" s="1"/>
  <c r="T490"/>
  <c r="R490"/>
  <c r="P490"/>
  <c r="H490"/>
  <c r="I490" s="1"/>
  <c r="T487"/>
  <c r="R487"/>
  <c r="P487"/>
  <c r="H487"/>
  <c r="I487" s="1"/>
  <c r="T486"/>
  <c r="R486"/>
  <c r="P486"/>
  <c r="H486"/>
  <c r="I486" s="1"/>
  <c r="T485"/>
  <c r="R485"/>
  <c r="P485"/>
  <c r="H485"/>
  <c r="I485" s="1"/>
  <c r="T482"/>
  <c r="R482"/>
  <c r="P482"/>
  <c r="H482"/>
  <c r="I482" s="1"/>
  <c r="T483"/>
  <c r="R483"/>
  <c r="P483"/>
  <c r="H483"/>
  <c r="I483" s="1"/>
  <c r="T484"/>
  <c r="R484"/>
  <c r="P484"/>
  <c r="H484"/>
  <c r="I484" s="1"/>
  <c r="H293"/>
  <c r="I293" s="1"/>
  <c r="H292"/>
  <c r="I292" s="1"/>
  <c r="H375"/>
  <c r="I375" s="1"/>
  <c r="P374"/>
  <c r="H374"/>
  <c r="I374" s="1"/>
  <c r="P372"/>
  <c r="H372"/>
  <c r="I372" s="1"/>
  <c r="P373"/>
  <c r="H373"/>
  <c r="I373" s="1"/>
  <c r="H371"/>
  <c r="I371" s="1"/>
  <c r="H368"/>
  <c r="I368" s="1"/>
  <c r="H366"/>
  <c r="I366" s="1"/>
  <c r="P365"/>
  <c r="H365"/>
  <c r="I365" s="1"/>
  <c r="P363"/>
  <c r="H363"/>
  <c r="I363" s="1"/>
  <c r="R362"/>
  <c r="H362"/>
  <c r="I362" s="1"/>
  <c r="H361"/>
  <c r="I361" s="1"/>
  <c r="H360"/>
  <c r="I360" s="1"/>
  <c r="P359"/>
  <c r="H359"/>
  <c r="I359" s="1"/>
  <c r="P358"/>
  <c r="H358"/>
  <c r="I358" s="1"/>
  <c r="R357"/>
  <c r="H357"/>
  <c r="I357" s="1"/>
  <c r="P356"/>
  <c r="H356"/>
  <c r="I356" s="1"/>
  <c r="R354"/>
  <c r="H354"/>
  <c r="I354" s="1"/>
  <c r="R353"/>
  <c r="H353"/>
  <c r="I353" s="1"/>
  <c r="H355"/>
  <c r="I355" s="1"/>
  <c r="H352"/>
  <c r="I352" s="1"/>
  <c r="P319"/>
  <c r="H319"/>
  <c r="I319" s="1"/>
  <c r="P318"/>
  <c r="H318"/>
  <c r="I318" s="1"/>
  <c r="P317"/>
  <c r="H317"/>
  <c r="I317" s="1"/>
  <c r="P316"/>
  <c r="H316"/>
  <c r="I316" s="1"/>
  <c r="P315"/>
  <c r="H315"/>
  <c r="I315" s="1"/>
  <c r="P314"/>
  <c r="H314"/>
  <c r="I314" s="1"/>
  <c r="P313"/>
  <c r="H313"/>
  <c r="I313" s="1"/>
  <c r="P312"/>
  <c r="H312"/>
  <c r="I312" s="1"/>
  <c r="P311"/>
  <c r="H311"/>
  <c r="I311" s="1"/>
  <c r="P310"/>
  <c r="H310"/>
  <c r="I310" s="1"/>
  <c r="P309"/>
  <c r="H309"/>
  <c r="I309" s="1"/>
  <c r="H291"/>
  <c r="I291" s="1"/>
  <c r="H289"/>
  <c r="I289" s="1"/>
  <c r="P275"/>
  <c r="N275"/>
  <c r="H275"/>
  <c r="I275" s="1"/>
  <c r="P276"/>
  <c r="N276"/>
  <c r="H276"/>
  <c r="I276" s="1"/>
  <c r="P274"/>
  <c r="N274"/>
  <c r="H274"/>
  <c r="I274" s="1"/>
  <c r="H272"/>
  <c r="I272" s="1"/>
  <c r="H268"/>
  <c r="I268" s="1"/>
  <c r="H267"/>
  <c r="I267" s="1"/>
  <c r="R263"/>
  <c r="H263"/>
  <c r="I263" s="1"/>
  <c r="R259"/>
  <c r="H259"/>
  <c r="I259" s="1"/>
  <c r="R369"/>
  <c r="H369"/>
  <c r="I369" s="1"/>
  <c r="R257"/>
  <c r="H257"/>
  <c r="I257" s="1"/>
  <c r="R248"/>
  <c r="H248"/>
  <c r="I248" s="1"/>
  <c r="R261"/>
  <c r="H261"/>
  <c r="I261" s="1"/>
  <c r="R260"/>
  <c r="H260"/>
  <c r="I260" s="1"/>
  <c r="R254"/>
  <c r="H254"/>
  <c r="I254" s="1"/>
  <c r="R253"/>
  <c r="H253"/>
  <c r="I253" s="1"/>
  <c r="R252"/>
  <c r="H252"/>
  <c r="I252" s="1"/>
  <c r="R251"/>
  <c r="H251"/>
  <c r="I251" s="1"/>
  <c r="R262"/>
  <c r="H262"/>
  <c r="I262" s="1"/>
  <c r="R250"/>
  <c r="H250"/>
  <c r="I250" s="1"/>
  <c r="R249"/>
  <c r="H249"/>
  <c r="I249" s="1"/>
  <c r="R247"/>
  <c r="H247"/>
  <c r="I247" s="1"/>
  <c r="R265"/>
  <c r="H265"/>
  <c r="I265" s="1"/>
  <c r="H245"/>
  <c r="I245" s="1"/>
  <c r="T244"/>
  <c r="H244"/>
  <c r="I244" s="1"/>
  <c r="T407"/>
  <c r="N407"/>
  <c r="H407"/>
  <c r="I407" s="1"/>
  <c r="P349"/>
  <c r="H349"/>
  <c r="I349" s="1"/>
  <c r="P347"/>
  <c r="H347"/>
  <c r="I347" s="1"/>
  <c r="P346"/>
  <c r="H346"/>
  <c r="I346" s="1"/>
  <c r="P345"/>
  <c r="H345"/>
  <c r="I345" s="1"/>
  <c r="H343"/>
  <c r="I343" s="1"/>
  <c r="P342"/>
  <c r="H342"/>
  <c r="I342" s="1"/>
  <c r="H341"/>
  <c r="I341" s="1"/>
  <c r="H340"/>
  <c r="I340" s="1"/>
  <c r="H337"/>
  <c r="I337" s="1"/>
  <c r="R336"/>
  <c r="H336"/>
  <c r="I336" s="1"/>
  <c r="R335"/>
  <c r="H335"/>
  <c r="I335" s="1"/>
  <c r="P334"/>
  <c r="H334"/>
  <c r="I334" s="1"/>
  <c r="R333"/>
  <c r="H333"/>
  <c r="I333" s="1"/>
  <c r="R331"/>
  <c r="H331"/>
  <c r="I331" s="1"/>
  <c r="H306"/>
  <c r="H303"/>
  <c r="I303" s="1"/>
  <c r="R238"/>
  <c r="H238"/>
  <c r="I238" s="1"/>
  <c r="R229"/>
  <c r="H229"/>
  <c r="I229" s="1"/>
  <c r="R339"/>
  <c r="H339"/>
  <c r="I339" s="1"/>
  <c r="R237"/>
  <c r="H237"/>
  <c r="I237" s="1"/>
  <c r="R236"/>
  <c r="H236"/>
  <c r="I236" s="1"/>
  <c r="R233"/>
  <c r="H233"/>
  <c r="I233" s="1"/>
  <c r="R232"/>
  <c r="H232"/>
  <c r="I232" s="1"/>
  <c r="R231"/>
  <c r="H231"/>
  <c r="I231" s="1"/>
  <c r="R230"/>
  <c r="H230"/>
  <c r="I230" s="1"/>
  <c r="H206"/>
  <c r="I206" s="1"/>
  <c r="H228"/>
  <c r="I228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P69"/>
  <c r="H69"/>
  <c r="I69" s="1"/>
  <c r="H68"/>
  <c r="I68" s="1"/>
  <c r="H67"/>
  <c r="I67" s="1"/>
  <c r="P66"/>
  <c r="H66"/>
  <c r="I66" s="1"/>
  <c r="P65"/>
  <c r="H65"/>
  <c r="I65" s="1"/>
  <c r="H64"/>
  <c r="I64" s="1"/>
  <c r="T63"/>
  <c r="P63"/>
  <c r="H63"/>
  <c r="I63" s="1"/>
  <c r="H62"/>
  <c r="I62" s="1"/>
  <c r="H61"/>
  <c r="I61" s="1"/>
  <c r="T60"/>
  <c r="H60"/>
  <c r="I60" s="1"/>
  <c r="T59"/>
  <c r="H59"/>
  <c r="I59" s="1"/>
  <c r="T58"/>
  <c r="H58"/>
  <c r="I58" s="1"/>
  <c r="H57"/>
  <c r="I57" s="1"/>
  <c r="H56"/>
  <c r="I56" s="1"/>
  <c r="H55"/>
  <c r="I55" s="1"/>
  <c r="H54"/>
  <c r="I54" s="1"/>
  <c r="H51"/>
  <c r="I51" s="1"/>
  <c r="H50"/>
  <c r="I50" s="1"/>
  <c r="H49"/>
  <c r="H47"/>
  <c r="I47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H37"/>
  <c r="H36"/>
  <c r="I36" s="1"/>
  <c r="H35"/>
  <c r="I35" s="1"/>
  <c r="H34"/>
  <c r="I34" s="1"/>
  <c r="H33"/>
  <c r="I33" s="1"/>
  <c r="H32"/>
  <c r="I32" s="1"/>
  <c r="H30"/>
  <c r="I30" s="1"/>
  <c r="H185"/>
  <c r="I185" s="1"/>
  <c r="H174"/>
  <c r="I174" s="1"/>
  <c r="H158"/>
  <c r="I158" s="1"/>
  <c r="H126"/>
  <c r="I126" s="1"/>
  <c r="P89"/>
  <c r="H89"/>
  <c r="I89" s="1"/>
  <c r="P90"/>
  <c r="H90"/>
  <c r="I90" s="1"/>
  <c r="H155"/>
  <c r="I155" s="1"/>
  <c r="P85"/>
  <c r="H85"/>
  <c r="I85" s="1"/>
  <c r="H182"/>
  <c r="I182" s="1"/>
  <c r="H179"/>
  <c r="I179" s="1"/>
  <c r="H181"/>
  <c r="I181" s="1"/>
  <c r="H180"/>
  <c r="I180" s="1"/>
  <c r="H170"/>
  <c r="I170" s="1"/>
  <c r="H169"/>
  <c r="I169" s="1"/>
  <c r="H168"/>
  <c r="I168" s="1"/>
  <c r="H167"/>
  <c r="I167" s="1"/>
  <c r="T166"/>
  <c r="H166"/>
  <c r="I166" s="1"/>
  <c r="R150"/>
  <c r="H150"/>
  <c r="I150" s="1"/>
  <c r="R148"/>
  <c r="H148"/>
  <c r="I148" s="1"/>
  <c r="R147"/>
  <c r="H147"/>
  <c r="I147" s="1"/>
  <c r="R146"/>
  <c r="H146"/>
  <c r="I146" s="1"/>
  <c r="R145"/>
  <c r="H145"/>
  <c r="I145" s="1"/>
  <c r="H144"/>
  <c r="I144" s="1"/>
  <c r="R143"/>
  <c r="H143"/>
  <c r="I143" s="1"/>
  <c r="R142"/>
  <c r="H142"/>
  <c r="I142" s="1"/>
  <c r="R141"/>
  <c r="H141"/>
  <c r="I141" s="1"/>
  <c r="R140"/>
  <c r="P140"/>
  <c r="H140"/>
  <c r="I140" s="1"/>
  <c r="R139"/>
  <c r="P139"/>
  <c r="H139"/>
  <c r="I139" s="1"/>
  <c r="R138"/>
  <c r="P138"/>
  <c r="H138"/>
  <c r="I138" s="1"/>
  <c r="T137"/>
  <c r="H137"/>
  <c r="I137" s="1"/>
  <c r="R118"/>
  <c r="H118"/>
  <c r="I118" s="1"/>
  <c r="R117"/>
  <c r="H117"/>
  <c r="I117" s="1"/>
  <c r="R116"/>
  <c r="H116"/>
  <c r="I116" s="1"/>
  <c r="R115"/>
  <c r="H115"/>
  <c r="I115" s="1"/>
  <c r="R114"/>
  <c r="H114"/>
  <c r="I114" s="1"/>
  <c r="R120"/>
  <c r="H120"/>
  <c r="I120" s="1"/>
  <c r="R119"/>
  <c r="P101"/>
  <c r="H101"/>
  <c r="I101" s="1"/>
  <c r="P100"/>
  <c r="H100"/>
  <c r="I100" s="1"/>
  <c r="P99"/>
  <c r="H99"/>
  <c r="I99" s="1"/>
  <c r="H31"/>
  <c r="I31" s="1"/>
  <c r="H27"/>
  <c r="I27" s="1"/>
  <c r="H26"/>
  <c r="I26" s="1"/>
  <c r="H25"/>
  <c r="I25" s="1"/>
  <c r="H24"/>
  <c r="I24" s="1"/>
  <c r="H23"/>
  <c r="I23" s="1"/>
  <c r="T22"/>
  <c r="H22"/>
  <c r="I22" s="1"/>
  <c r="P163"/>
  <c r="H163"/>
  <c r="I163" s="1"/>
  <c r="P162"/>
  <c r="H162"/>
  <c r="I162" s="1"/>
  <c r="H111"/>
  <c r="I111" s="1"/>
  <c r="R110"/>
  <c r="H110"/>
  <c r="I110" s="1"/>
  <c r="H134"/>
  <c r="I134" s="1"/>
  <c r="R133"/>
  <c r="P133"/>
  <c r="R132"/>
  <c r="H132"/>
  <c r="I132" s="1"/>
  <c r="R131"/>
  <c r="H131"/>
  <c r="I131" s="1"/>
  <c r="R130"/>
  <c r="N130"/>
  <c r="H130"/>
  <c r="I130" s="1"/>
  <c r="P82"/>
  <c r="H82"/>
  <c r="I82" s="1"/>
  <c r="H208"/>
  <c r="I208" s="1"/>
  <c r="P95"/>
  <c r="H95"/>
  <c r="I95" s="1"/>
  <c r="H19"/>
  <c r="I19" s="1"/>
  <c r="H15"/>
  <c r="I15" s="1"/>
  <c r="H13"/>
  <c r="I13" s="1"/>
  <c r="I49" l="1"/>
  <c r="I38"/>
  <c r="U38" s="1"/>
  <c r="V38" s="1"/>
  <c r="X38" s="1"/>
  <c r="I37"/>
  <c r="U37" s="1"/>
  <c r="V37" s="1"/>
  <c r="X37" s="1"/>
  <c r="I306"/>
  <c r="L306" s="1"/>
  <c r="U39"/>
  <c r="V39" s="1"/>
  <c r="X39" s="1"/>
  <c r="L303"/>
  <c r="U303"/>
  <c r="V303" s="1"/>
  <c r="X303" s="1"/>
  <c r="K299"/>
  <c r="U495"/>
  <c r="V495" s="1"/>
  <c r="X495" s="1"/>
  <c r="U465"/>
  <c r="V465" s="1"/>
  <c r="X465" s="1"/>
  <c r="L462"/>
  <c r="U449"/>
  <c r="V449" s="1"/>
  <c r="X449" s="1"/>
  <c r="L447"/>
  <c r="U453"/>
  <c r="V453" s="1"/>
  <c r="X453" s="1"/>
  <c r="L450"/>
  <c r="U448"/>
  <c r="V448" s="1"/>
  <c r="X448" s="1"/>
  <c r="K300"/>
  <c r="L300" s="1"/>
  <c r="U462"/>
  <c r="V462" s="1"/>
  <c r="X462" s="1"/>
  <c r="U447"/>
  <c r="V447" s="1"/>
  <c r="X447" s="1"/>
  <c r="K567"/>
  <c r="U567" s="1"/>
  <c r="K611"/>
  <c r="U581"/>
  <c r="V581" s="1"/>
  <c r="X581" s="1"/>
  <c r="U573"/>
  <c r="V573" s="1"/>
  <c r="U576"/>
  <c r="V576" s="1"/>
  <c r="X576" s="1"/>
  <c r="U580"/>
  <c r="V580" s="1"/>
  <c r="U572"/>
  <c r="V572" s="1"/>
  <c r="X572" s="1"/>
  <c r="U575"/>
  <c r="U582"/>
  <c r="V582" s="1"/>
  <c r="U570"/>
  <c r="V570" s="1"/>
  <c r="X570" s="1"/>
  <c r="U574"/>
  <c r="U579"/>
  <c r="V579" s="1"/>
  <c r="X579" s="1"/>
  <c r="U569"/>
  <c r="V569" s="1"/>
  <c r="U577"/>
  <c r="V577" s="1"/>
  <c r="X577" s="1"/>
  <c r="U571"/>
  <c r="U73"/>
  <c r="V73" s="1"/>
  <c r="X73" s="1"/>
  <c r="U69"/>
  <c r="V69" s="1"/>
  <c r="X69" s="1"/>
  <c r="U76"/>
  <c r="V76" s="1"/>
  <c r="X76" s="1"/>
  <c r="U223"/>
  <c r="V223" s="1"/>
  <c r="X223" s="1"/>
  <c r="U75"/>
  <c r="V75" s="1"/>
  <c r="X75" s="1"/>
  <c r="U218"/>
  <c r="V218" s="1"/>
  <c r="X218" s="1"/>
  <c r="U65"/>
  <c r="V65" s="1"/>
  <c r="X65" s="1"/>
  <c r="U70"/>
  <c r="V70" s="1"/>
  <c r="X70" s="1"/>
  <c r="U78"/>
  <c r="V78" s="1"/>
  <c r="X78" s="1"/>
  <c r="U220"/>
  <c r="V220" s="1"/>
  <c r="X220" s="1"/>
  <c r="U47"/>
  <c r="V47" s="1"/>
  <c r="X47" s="1"/>
  <c r="U45"/>
  <c r="V45" s="1"/>
  <c r="X45" s="1"/>
  <c r="U326"/>
  <c r="V326" s="1"/>
  <c r="X326" s="1"/>
  <c r="X327" s="1"/>
  <c r="U386"/>
  <c r="K101"/>
  <c r="K568"/>
  <c r="L568" s="1"/>
  <c r="V518"/>
  <c r="X518" s="1"/>
  <c r="K615"/>
  <c r="U36"/>
  <c r="V36" s="1"/>
  <c r="X36" s="1"/>
  <c r="U40"/>
  <c r="V40" s="1"/>
  <c r="X40" s="1"/>
  <c r="U32"/>
  <c r="V32" s="1"/>
  <c r="X32" s="1"/>
  <c r="U55"/>
  <c r="V55" s="1"/>
  <c r="X55" s="1"/>
  <c r="U33"/>
  <c r="V33" s="1"/>
  <c r="X33" s="1"/>
  <c r="U51"/>
  <c r="V51" s="1"/>
  <c r="X51" s="1"/>
  <c r="U43"/>
  <c r="V43" s="1"/>
  <c r="X43" s="1"/>
  <c r="U42"/>
  <c r="V42" s="1"/>
  <c r="X42" s="1"/>
  <c r="U41"/>
  <c r="V41" s="1"/>
  <c r="X41" s="1"/>
  <c r="U35"/>
  <c r="V35" s="1"/>
  <c r="X35" s="1"/>
  <c r="U34"/>
  <c r="V34" s="1"/>
  <c r="X34" s="1"/>
  <c r="V450"/>
  <c r="X450" s="1"/>
  <c r="K440"/>
  <c r="K437"/>
  <c r="K424"/>
  <c r="L424" s="1"/>
  <c r="K425"/>
  <c r="K415"/>
  <c r="U383"/>
  <c r="K378"/>
  <c r="K377"/>
  <c r="L377" s="1"/>
  <c r="K376"/>
  <c r="K344"/>
  <c r="L344" s="1"/>
  <c r="K338"/>
  <c r="K330"/>
  <c r="U323"/>
  <c r="V323" s="1"/>
  <c r="K290"/>
  <c r="U290" s="1"/>
  <c r="U280"/>
  <c r="U279"/>
  <c r="V279" s="1"/>
  <c r="K271"/>
  <c r="K270"/>
  <c r="K273"/>
  <c r="K255"/>
  <c r="K239"/>
  <c r="K234"/>
  <c r="L234" s="1"/>
  <c r="K178"/>
  <c r="U153"/>
  <c r="V153" s="1"/>
  <c r="X153" s="1"/>
  <c r="K149"/>
  <c r="U125"/>
  <c r="V125" s="1"/>
  <c r="X125" s="1"/>
  <c r="U123"/>
  <c r="V123" s="1"/>
  <c r="X123" s="1"/>
  <c r="U106"/>
  <c r="V106" s="1"/>
  <c r="X106" s="1"/>
  <c r="U104"/>
  <c r="V104" s="1"/>
  <c r="X104" s="1"/>
  <c r="K96"/>
  <c r="L96" s="1"/>
  <c r="U656"/>
  <c r="V656" s="1"/>
  <c r="X656" s="1"/>
  <c r="U641"/>
  <c r="V641" s="1"/>
  <c r="X641" s="1"/>
  <c r="K117"/>
  <c r="K208"/>
  <c r="K82"/>
  <c r="K130"/>
  <c r="K111"/>
  <c r="K162"/>
  <c r="L162" s="1"/>
  <c r="K25"/>
  <c r="K27"/>
  <c r="K231"/>
  <c r="K229"/>
  <c r="K334"/>
  <c r="K407"/>
  <c r="L407" s="1"/>
  <c r="K134"/>
  <c r="L134" s="1"/>
  <c r="K114"/>
  <c r="U114" s="1"/>
  <c r="K116"/>
  <c r="L116" s="1"/>
  <c r="K118"/>
  <c r="U118" s="1"/>
  <c r="K138"/>
  <c r="L138" s="1"/>
  <c r="K140"/>
  <c r="U140" s="1"/>
  <c r="K142"/>
  <c r="L142" s="1"/>
  <c r="K144"/>
  <c r="U144" s="1"/>
  <c r="K168"/>
  <c r="K170"/>
  <c r="U90"/>
  <c r="V90" s="1"/>
  <c r="X90" s="1"/>
  <c r="U185"/>
  <c r="V185" s="1"/>
  <c r="X185" s="1"/>
  <c r="X186" s="1"/>
  <c r="K236"/>
  <c r="K340"/>
  <c r="K95"/>
  <c r="K22"/>
  <c r="U22" s="1"/>
  <c r="K23"/>
  <c r="K31"/>
  <c r="K100"/>
  <c r="K180"/>
  <c r="K181"/>
  <c r="K179"/>
  <c r="K182"/>
  <c r="U182" s="1"/>
  <c r="U155"/>
  <c r="V155" s="1"/>
  <c r="X155" s="1"/>
  <c r="U89"/>
  <c r="V89" s="1"/>
  <c r="X89" s="1"/>
  <c r="U126"/>
  <c r="V126" s="1"/>
  <c r="X126" s="1"/>
  <c r="U174"/>
  <c r="V174" s="1"/>
  <c r="X174" s="1"/>
  <c r="K232"/>
  <c r="L232" s="1"/>
  <c r="K336"/>
  <c r="K341"/>
  <c r="U341" s="1"/>
  <c r="K15"/>
  <c r="K120"/>
  <c r="L120" s="1"/>
  <c r="K115"/>
  <c r="L115" s="1"/>
  <c r="K137"/>
  <c r="L137" s="1"/>
  <c r="K139"/>
  <c r="U139" s="1"/>
  <c r="K141"/>
  <c r="L141" s="1"/>
  <c r="K143"/>
  <c r="K166"/>
  <c r="K167"/>
  <c r="K169"/>
  <c r="U85"/>
  <c r="V85" s="1"/>
  <c r="X85" s="1"/>
  <c r="X86" s="1"/>
  <c r="U158"/>
  <c r="V158" s="1"/>
  <c r="X158" s="1"/>
  <c r="K230"/>
  <c r="K339"/>
  <c r="K349"/>
  <c r="K13"/>
  <c r="L13" s="1"/>
  <c r="K131"/>
  <c r="L131" s="1"/>
  <c r="K132"/>
  <c r="U132" s="1"/>
  <c r="K110"/>
  <c r="K163"/>
  <c r="K24"/>
  <c r="K26"/>
  <c r="K99"/>
  <c r="K145"/>
  <c r="K146"/>
  <c r="K147"/>
  <c r="K148"/>
  <c r="K150"/>
  <c r="K206"/>
  <c r="K233"/>
  <c r="K237"/>
  <c r="K331"/>
  <c r="L331" s="1"/>
  <c r="K333"/>
  <c r="L333" s="1"/>
  <c r="K335"/>
  <c r="K337"/>
  <c r="K244"/>
  <c r="K247"/>
  <c r="K250"/>
  <c r="K262"/>
  <c r="K253"/>
  <c r="K248"/>
  <c r="U248" s="1"/>
  <c r="K272"/>
  <c r="K289"/>
  <c r="K309"/>
  <c r="K314"/>
  <c r="K316"/>
  <c r="K353"/>
  <c r="K357"/>
  <c r="U357" s="1"/>
  <c r="K361"/>
  <c r="L361" s="1"/>
  <c r="K365"/>
  <c r="K373"/>
  <c r="K455"/>
  <c r="K414"/>
  <c r="L414" s="1"/>
  <c r="K420"/>
  <c r="K460"/>
  <c r="U460" s="1"/>
  <c r="K618"/>
  <c r="U618" s="1"/>
  <c r="U653"/>
  <c r="V653" s="1"/>
  <c r="X653" s="1"/>
  <c r="U661"/>
  <c r="V661" s="1"/>
  <c r="X661" s="1"/>
  <c r="K252"/>
  <c r="K260"/>
  <c r="K274"/>
  <c r="L274" s="1"/>
  <c r="K313"/>
  <c r="K317"/>
  <c r="K354"/>
  <c r="L354" s="1"/>
  <c r="K358"/>
  <c r="L358" s="1"/>
  <c r="K362"/>
  <c r="K366"/>
  <c r="L366" s="1"/>
  <c r="K374"/>
  <c r="K292"/>
  <c r="U292" s="1"/>
  <c r="K293"/>
  <c r="L293" s="1"/>
  <c r="K456"/>
  <c r="K417"/>
  <c r="U417" s="1"/>
  <c r="K413"/>
  <c r="L413" s="1"/>
  <c r="K418"/>
  <c r="K423"/>
  <c r="U382"/>
  <c r="V382" s="1"/>
  <c r="U384"/>
  <c r="U385"/>
  <c r="V385" s="1"/>
  <c r="K616"/>
  <c r="L616" s="1"/>
  <c r="K621"/>
  <c r="L621" s="1"/>
  <c r="U626"/>
  <c r="V626" s="1"/>
  <c r="X626" s="1"/>
  <c r="X627" s="1"/>
  <c r="K249"/>
  <c r="L249" s="1"/>
  <c r="K257"/>
  <c r="K369"/>
  <c r="K267"/>
  <c r="K276"/>
  <c r="K310"/>
  <c r="U310" s="1"/>
  <c r="K312"/>
  <c r="L312" s="1"/>
  <c r="K318"/>
  <c r="L318" s="1"/>
  <c r="K352"/>
  <c r="K359"/>
  <c r="K368"/>
  <c r="U368" s="1"/>
  <c r="K372"/>
  <c r="L372" s="1"/>
  <c r="K375"/>
  <c r="K454"/>
  <c r="U454" s="1"/>
  <c r="K411"/>
  <c r="L411" s="1"/>
  <c r="K412"/>
  <c r="K421"/>
  <c r="K458"/>
  <c r="K463"/>
  <c r="L463" s="1"/>
  <c r="K466"/>
  <c r="K467"/>
  <c r="L467" s="1"/>
  <c r="K474"/>
  <c r="L474" s="1"/>
  <c r="K475"/>
  <c r="K478"/>
  <c r="U478" s="1"/>
  <c r="K476"/>
  <c r="L476" s="1"/>
  <c r="K481"/>
  <c r="L481" s="1"/>
  <c r="K480"/>
  <c r="K468"/>
  <c r="U468" s="1"/>
  <c r="K470"/>
  <c r="K469"/>
  <c r="L469" s="1"/>
  <c r="K471"/>
  <c r="U471" s="1"/>
  <c r="K472"/>
  <c r="U472" s="1"/>
  <c r="K429"/>
  <c r="L429" s="1"/>
  <c r="K617"/>
  <c r="K620"/>
  <c r="K245"/>
  <c r="K265"/>
  <c r="K251"/>
  <c r="K254"/>
  <c r="K261"/>
  <c r="U261" s="1"/>
  <c r="K263"/>
  <c r="L263" s="1"/>
  <c r="K275"/>
  <c r="K291"/>
  <c r="K311"/>
  <c r="L311" s="1"/>
  <c r="K315"/>
  <c r="K319"/>
  <c r="U319" s="1"/>
  <c r="K356"/>
  <c r="K363"/>
  <c r="K371"/>
  <c r="K484"/>
  <c r="L484" s="1"/>
  <c r="K483"/>
  <c r="K482"/>
  <c r="U482" s="1"/>
  <c r="K485"/>
  <c r="L485" s="1"/>
  <c r="K486"/>
  <c r="L486" s="1"/>
  <c r="K490"/>
  <c r="L490" s="1"/>
  <c r="K491"/>
  <c r="L491" s="1"/>
  <c r="K492"/>
  <c r="L492" s="1"/>
  <c r="K493"/>
  <c r="L493" s="1"/>
  <c r="K494"/>
  <c r="K446"/>
  <c r="L446" s="1"/>
  <c r="K452"/>
  <c r="K416"/>
  <c r="K410"/>
  <c r="K422"/>
  <c r="K457"/>
  <c r="K428"/>
  <c r="U428" s="1"/>
  <c r="K431"/>
  <c r="L431" s="1"/>
  <c r="K432"/>
  <c r="L432" s="1"/>
  <c r="K433"/>
  <c r="K434"/>
  <c r="U434" s="1"/>
  <c r="K435"/>
  <c r="L435" s="1"/>
  <c r="K442"/>
  <c r="L442" s="1"/>
  <c r="K443"/>
  <c r="K441"/>
  <c r="U441" s="1"/>
  <c r="K436"/>
  <c r="L436" s="1"/>
  <c r="K445"/>
  <c r="L445" s="1"/>
  <c r="K444"/>
  <c r="U381"/>
  <c r="V381" s="1"/>
  <c r="U322"/>
  <c r="V322" s="1"/>
  <c r="K614"/>
  <c r="K619"/>
  <c r="K268"/>
  <c r="L268" s="1"/>
  <c r="K347"/>
  <c r="K259"/>
  <c r="K19"/>
  <c r="K360"/>
  <c r="K355"/>
  <c r="K487"/>
  <c r="U487" s="1"/>
  <c r="K238"/>
  <c r="L238" s="1"/>
  <c r="K228"/>
  <c r="L228" s="1"/>
  <c r="K342"/>
  <c r="K345"/>
  <c r="L345" s="1"/>
  <c r="K343"/>
  <c r="U665"/>
  <c r="V665" s="1"/>
  <c r="X665" s="1"/>
  <c r="U214"/>
  <c r="U657"/>
  <c r="V657" s="1"/>
  <c r="X657" s="1"/>
  <c r="U633"/>
  <c r="V633" s="1"/>
  <c r="X633" s="1"/>
  <c r="W645"/>
  <c r="U663"/>
  <c r="V663" s="1"/>
  <c r="X663" s="1"/>
  <c r="V643"/>
  <c r="X643" s="1"/>
  <c r="U635"/>
  <c r="V635" s="1"/>
  <c r="X635" s="1"/>
  <c r="U655"/>
  <c r="V655" s="1"/>
  <c r="X655" s="1"/>
  <c r="U667"/>
  <c r="V667" s="1"/>
  <c r="X667" s="1"/>
  <c r="V659"/>
  <c r="X659" s="1"/>
  <c r="U632"/>
  <c r="V632" s="1"/>
  <c r="X632" s="1"/>
  <c r="U636"/>
  <c r="V636" s="1"/>
  <c r="X636" s="1"/>
  <c r="U638"/>
  <c r="V638" s="1"/>
  <c r="X638" s="1"/>
  <c r="U642"/>
  <c r="V642" s="1"/>
  <c r="X642" s="1"/>
  <c r="U654"/>
  <c r="V654" s="1"/>
  <c r="X654" s="1"/>
  <c r="U658"/>
  <c r="V658" s="1"/>
  <c r="X658" s="1"/>
  <c r="U662"/>
  <c r="V662" s="1"/>
  <c r="X662" s="1"/>
  <c r="U666"/>
  <c r="V666" s="1"/>
  <c r="X666" s="1"/>
  <c r="U631"/>
  <c r="V631" s="1"/>
  <c r="X631" s="1"/>
  <c r="U634"/>
  <c r="V634" s="1"/>
  <c r="X634" s="1"/>
  <c r="U640"/>
  <c r="V640" s="1"/>
  <c r="X640" s="1"/>
  <c r="U652"/>
  <c r="V652" s="1"/>
  <c r="X652" s="1"/>
  <c r="U660"/>
  <c r="V660" s="1"/>
  <c r="X660" s="1"/>
  <c r="U664"/>
  <c r="V664" s="1"/>
  <c r="X664" s="1"/>
  <c r="U49" l="1"/>
  <c r="V49" s="1"/>
  <c r="X49" s="1"/>
  <c r="L470"/>
  <c r="U30"/>
  <c r="V30" s="1"/>
  <c r="X30" s="1"/>
  <c r="U343"/>
  <c r="L343"/>
  <c r="U360"/>
  <c r="L360"/>
  <c r="L416"/>
  <c r="U416"/>
  <c r="L363"/>
  <c r="U363"/>
  <c r="L245"/>
  <c r="U245"/>
  <c r="V245" s="1"/>
  <c r="X245" s="1"/>
  <c r="L617"/>
  <c r="U617"/>
  <c r="V617" s="1"/>
  <c r="X617" s="1"/>
  <c r="L421"/>
  <c r="U421"/>
  <c r="U267"/>
  <c r="V267" s="1"/>
  <c r="X267" s="1"/>
  <c r="L267"/>
  <c r="L314"/>
  <c r="U314"/>
  <c r="U262"/>
  <c r="V262" s="1"/>
  <c r="X262" s="1"/>
  <c r="L262"/>
  <c r="U150"/>
  <c r="V150" s="1"/>
  <c r="X150" s="1"/>
  <c r="L150"/>
  <c r="U145"/>
  <c r="V145" s="1"/>
  <c r="X145" s="1"/>
  <c r="L145"/>
  <c r="L163"/>
  <c r="U163"/>
  <c r="V163" s="1"/>
  <c r="X163" s="1"/>
  <c r="L230"/>
  <c r="U230"/>
  <c r="L15"/>
  <c r="U15"/>
  <c r="U181"/>
  <c r="L181"/>
  <c r="L23"/>
  <c r="U23"/>
  <c r="U168"/>
  <c r="V168" s="1"/>
  <c r="X168" s="1"/>
  <c r="L168"/>
  <c r="L334"/>
  <c r="U334"/>
  <c r="V334" s="1"/>
  <c r="X334" s="1"/>
  <c r="L27"/>
  <c r="U27"/>
  <c r="U130"/>
  <c r="L130"/>
  <c r="L178"/>
  <c r="U178"/>
  <c r="V178" s="1"/>
  <c r="X178" s="1"/>
  <c r="U239"/>
  <c r="V239" s="1"/>
  <c r="X239" s="1"/>
  <c r="L239"/>
  <c r="L376"/>
  <c r="U376"/>
  <c r="V376" s="1"/>
  <c r="X376" s="1"/>
  <c r="U615"/>
  <c r="V615" s="1"/>
  <c r="X615" s="1"/>
  <c r="L615"/>
  <c r="U377"/>
  <c r="V377" s="1"/>
  <c r="X377" s="1"/>
  <c r="U255"/>
  <c r="V255" s="1"/>
  <c r="X255" s="1"/>
  <c r="U436"/>
  <c r="L443"/>
  <c r="U435"/>
  <c r="V435" s="1"/>
  <c r="X435" s="1"/>
  <c r="L433"/>
  <c r="U431"/>
  <c r="V431" s="1"/>
  <c r="X431" s="1"/>
  <c r="L418"/>
  <c r="U411"/>
  <c r="L375"/>
  <c r="L362"/>
  <c r="U354"/>
  <c r="V354" s="1"/>
  <c r="X354" s="1"/>
  <c r="L315"/>
  <c r="U274"/>
  <c r="L272"/>
  <c r="U211"/>
  <c r="L336"/>
  <c r="L237"/>
  <c r="U228"/>
  <c r="V228" s="1"/>
  <c r="X228" s="1"/>
  <c r="L143"/>
  <c r="U141"/>
  <c r="L139"/>
  <c r="U137"/>
  <c r="V137" s="1"/>
  <c r="X137" s="1"/>
  <c r="L117"/>
  <c r="U115"/>
  <c r="V115" s="1"/>
  <c r="X115" s="1"/>
  <c r="U119"/>
  <c r="V119" s="1"/>
  <c r="X119" s="1"/>
  <c r="U134"/>
  <c r="V134" s="1"/>
  <c r="X134" s="1"/>
  <c r="L132"/>
  <c r="U13"/>
  <c r="U344"/>
  <c r="L270"/>
  <c r="L618"/>
  <c r="U429"/>
  <c r="V429" s="1"/>
  <c r="X429" s="1"/>
  <c r="L471"/>
  <c r="U470"/>
  <c r="L480"/>
  <c r="U476"/>
  <c r="L475"/>
  <c r="U467"/>
  <c r="V467" s="1"/>
  <c r="X467" s="1"/>
  <c r="L466"/>
  <c r="U463"/>
  <c r="V463" s="1"/>
  <c r="X463" s="1"/>
  <c r="L420"/>
  <c r="U414"/>
  <c r="L456"/>
  <c r="U446"/>
  <c r="L494"/>
  <c r="U492"/>
  <c r="V492" s="1"/>
  <c r="X492" s="1"/>
  <c r="U490"/>
  <c r="V490" s="1"/>
  <c r="X490" s="1"/>
  <c r="U485"/>
  <c r="L483"/>
  <c r="U293"/>
  <c r="L374"/>
  <c r="U361"/>
  <c r="V361" s="1"/>
  <c r="X361" s="1"/>
  <c r="L353"/>
  <c r="U312"/>
  <c r="L289"/>
  <c r="U263"/>
  <c r="V263" s="1"/>
  <c r="X263" s="1"/>
  <c r="L252"/>
  <c r="U345"/>
  <c r="L231"/>
  <c r="L19"/>
  <c r="U19"/>
  <c r="V19" s="1"/>
  <c r="X19" s="1"/>
  <c r="U619"/>
  <c r="V619" s="1"/>
  <c r="X619" s="1"/>
  <c r="L619"/>
  <c r="L457"/>
  <c r="U457"/>
  <c r="V457" s="1"/>
  <c r="X457" s="1"/>
  <c r="U356"/>
  <c r="V356" s="1"/>
  <c r="X356" s="1"/>
  <c r="L356"/>
  <c r="U291"/>
  <c r="L291"/>
  <c r="U254"/>
  <c r="V254" s="1"/>
  <c r="X254" s="1"/>
  <c r="L254"/>
  <c r="L359"/>
  <c r="U359"/>
  <c r="V359" s="1"/>
  <c r="X359" s="1"/>
  <c r="L369"/>
  <c r="U369"/>
  <c r="V369" s="1"/>
  <c r="X369" s="1"/>
  <c r="U317"/>
  <c r="V317" s="1"/>
  <c r="X317" s="1"/>
  <c r="L317"/>
  <c r="L260"/>
  <c r="U260"/>
  <c r="V260" s="1"/>
  <c r="X260" s="1"/>
  <c r="L455"/>
  <c r="U455"/>
  <c r="V455" s="1"/>
  <c r="X455" s="1"/>
  <c r="L309"/>
  <c r="U309"/>
  <c r="U250"/>
  <c r="V250" s="1"/>
  <c r="X250" s="1"/>
  <c r="L250"/>
  <c r="U337"/>
  <c r="V337" s="1"/>
  <c r="X337" s="1"/>
  <c r="L337"/>
  <c r="U148"/>
  <c r="L148"/>
  <c r="U99"/>
  <c r="V99" s="1"/>
  <c r="X99" s="1"/>
  <c r="L99"/>
  <c r="U110"/>
  <c r="V110" s="1"/>
  <c r="X110" s="1"/>
  <c r="L110"/>
  <c r="L349"/>
  <c r="U349"/>
  <c r="V349" s="1"/>
  <c r="X349" s="1"/>
  <c r="U169"/>
  <c r="V169" s="1"/>
  <c r="X169" s="1"/>
  <c r="L169"/>
  <c r="L180"/>
  <c r="U180"/>
  <c r="L340"/>
  <c r="U340"/>
  <c r="V340" s="1"/>
  <c r="X340" s="1"/>
  <c r="U229"/>
  <c r="L229"/>
  <c r="U25"/>
  <c r="V25" s="1"/>
  <c r="X25" s="1"/>
  <c r="L25"/>
  <c r="L82"/>
  <c r="U82"/>
  <c r="L271"/>
  <c r="U271"/>
  <c r="V271" s="1"/>
  <c r="X271" s="1"/>
  <c r="L330"/>
  <c r="U330"/>
  <c r="V330" s="1"/>
  <c r="X330" s="1"/>
  <c r="L437"/>
  <c r="U437"/>
  <c r="V437" s="1"/>
  <c r="X437" s="1"/>
  <c r="K133"/>
  <c r="U133" s="1"/>
  <c r="V133" s="1"/>
  <c r="X133" s="1"/>
  <c r="K438"/>
  <c r="L255"/>
  <c r="U621"/>
  <c r="U616"/>
  <c r="L567"/>
  <c r="U445"/>
  <c r="V445" s="1"/>
  <c r="X445" s="1"/>
  <c r="L441"/>
  <c r="U442"/>
  <c r="V442" s="1"/>
  <c r="X442" s="1"/>
  <c r="L434"/>
  <c r="L428"/>
  <c r="U413"/>
  <c r="V413" s="1"/>
  <c r="X413" s="1"/>
  <c r="L454"/>
  <c r="U372"/>
  <c r="V372" s="1"/>
  <c r="X372" s="1"/>
  <c r="L368"/>
  <c r="U358"/>
  <c r="L319"/>
  <c r="U311"/>
  <c r="V311" s="1"/>
  <c r="X311" s="1"/>
  <c r="L248"/>
  <c r="L341"/>
  <c r="U333"/>
  <c r="U331"/>
  <c r="V331" s="1"/>
  <c r="X331" s="1"/>
  <c r="L144"/>
  <c r="U142"/>
  <c r="V142" s="1"/>
  <c r="X142" s="1"/>
  <c r="L140"/>
  <c r="U138"/>
  <c r="V138" s="1"/>
  <c r="X138" s="1"/>
  <c r="L118"/>
  <c r="U116"/>
  <c r="L114"/>
  <c r="U120"/>
  <c r="V120" s="1"/>
  <c r="X120" s="1"/>
  <c r="L22"/>
  <c r="U131"/>
  <c r="V131" s="1"/>
  <c r="X131" s="1"/>
  <c r="U424"/>
  <c r="V424" s="1"/>
  <c r="X424" s="1"/>
  <c r="L290"/>
  <c r="U234"/>
  <c r="V234" s="1"/>
  <c r="X234" s="1"/>
  <c r="U96"/>
  <c r="U568"/>
  <c r="V568" s="1"/>
  <c r="X568" s="1"/>
  <c r="U300"/>
  <c r="V300" s="1"/>
  <c r="X300" s="1"/>
  <c r="L472"/>
  <c r="U469"/>
  <c r="V469" s="1"/>
  <c r="X469" s="1"/>
  <c r="L468"/>
  <c r="U481"/>
  <c r="V481" s="1"/>
  <c r="X481" s="1"/>
  <c r="L478"/>
  <c r="U474"/>
  <c r="V474" s="1"/>
  <c r="X474" s="1"/>
  <c r="L460"/>
  <c r="L417"/>
  <c r="U493"/>
  <c r="V493" s="1"/>
  <c r="X493" s="1"/>
  <c r="U491"/>
  <c r="V491" s="1"/>
  <c r="X491" s="1"/>
  <c r="L487"/>
  <c r="U486"/>
  <c r="V486" s="1"/>
  <c r="X486" s="1"/>
  <c r="L482"/>
  <c r="U484"/>
  <c r="V484" s="1"/>
  <c r="X484" s="1"/>
  <c r="L292"/>
  <c r="U366"/>
  <c r="V366" s="1"/>
  <c r="X366" s="1"/>
  <c r="L357"/>
  <c r="U318"/>
  <c r="V318" s="1"/>
  <c r="X318" s="1"/>
  <c r="L310"/>
  <c r="U268"/>
  <c r="V268" s="1"/>
  <c r="X268" s="1"/>
  <c r="L261"/>
  <c r="U407"/>
  <c r="V407" s="1"/>
  <c r="X407" s="1"/>
  <c r="U238"/>
  <c r="V238" s="1"/>
  <c r="X238" s="1"/>
  <c r="L342"/>
  <c r="U342"/>
  <c r="V342" s="1"/>
  <c r="X342" s="1"/>
  <c r="L259"/>
  <c r="U259"/>
  <c r="V259" s="1"/>
  <c r="X259" s="1"/>
  <c r="L614"/>
  <c r="U614"/>
  <c r="V614" s="1"/>
  <c r="X614" s="1"/>
  <c r="L422"/>
  <c r="U422"/>
  <c r="V422" s="1"/>
  <c r="X422" s="1"/>
  <c r="L452"/>
  <c r="U452"/>
  <c r="V452" s="1"/>
  <c r="X452" s="1"/>
  <c r="L275"/>
  <c r="U275"/>
  <c r="V275" s="1"/>
  <c r="X275" s="1"/>
  <c r="U251"/>
  <c r="L251"/>
  <c r="U412"/>
  <c r="V412" s="1"/>
  <c r="X412" s="1"/>
  <c r="L412"/>
  <c r="U257"/>
  <c r="V257" s="1"/>
  <c r="X257" s="1"/>
  <c r="L257"/>
  <c r="U423"/>
  <c r="V423" s="1"/>
  <c r="X423" s="1"/>
  <c r="L423"/>
  <c r="U313"/>
  <c r="L313"/>
  <c r="L373"/>
  <c r="U373"/>
  <c r="V373" s="1"/>
  <c r="X373" s="1"/>
  <c r="L247"/>
  <c r="U247"/>
  <c r="V247" s="1"/>
  <c r="X247" s="1"/>
  <c r="L335"/>
  <c r="U335"/>
  <c r="V335" s="1"/>
  <c r="X335" s="1"/>
  <c r="U233"/>
  <c r="V233" s="1"/>
  <c r="X233" s="1"/>
  <c r="L233"/>
  <c r="L147"/>
  <c r="U147"/>
  <c r="L26"/>
  <c r="U26"/>
  <c r="V26" s="1"/>
  <c r="X26" s="1"/>
  <c r="L167"/>
  <c r="U167"/>
  <c r="V167" s="1"/>
  <c r="X167" s="1"/>
  <c r="L182"/>
  <c r="L100"/>
  <c r="U100"/>
  <c r="V100" s="1"/>
  <c r="X100" s="1"/>
  <c r="U95"/>
  <c r="V95" s="1"/>
  <c r="X95" s="1"/>
  <c r="L95"/>
  <c r="U236"/>
  <c r="V236" s="1"/>
  <c r="X236" s="1"/>
  <c r="L236"/>
  <c r="L338"/>
  <c r="U338"/>
  <c r="V338" s="1"/>
  <c r="X338" s="1"/>
  <c r="U378"/>
  <c r="V378" s="1"/>
  <c r="X378" s="1"/>
  <c r="L378"/>
  <c r="U415"/>
  <c r="V415" s="1"/>
  <c r="X415" s="1"/>
  <c r="L415"/>
  <c r="L440"/>
  <c r="U440"/>
  <c r="V440" s="1"/>
  <c r="X440" s="1"/>
  <c r="L611"/>
  <c r="U611"/>
  <c r="V611" s="1"/>
  <c r="X611" s="1"/>
  <c r="U443"/>
  <c r="V443" s="1"/>
  <c r="X443" s="1"/>
  <c r="U433"/>
  <c r="V433" s="1"/>
  <c r="X433" s="1"/>
  <c r="U432"/>
  <c r="V432" s="1"/>
  <c r="X432" s="1"/>
  <c r="U418"/>
  <c r="V418" s="1"/>
  <c r="X418" s="1"/>
  <c r="U375"/>
  <c r="V375" s="1"/>
  <c r="X375" s="1"/>
  <c r="U362"/>
  <c r="V362" s="1"/>
  <c r="X362" s="1"/>
  <c r="U315"/>
  <c r="V315" s="1"/>
  <c r="X315" s="1"/>
  <c r="U272"/>
  <c r="V272" s="1"/>
  <c r="X272" s="1"/>
  <c r="U249"/>
  <c r="V249" s="1"/>
  <c r="X249" s="1"/>
  <c r="U336"/>
  <c r="V336" s="1"/>
  <c r="X336" s="1"/>
  <c r="U237"/>
  <c r="V237" s="1"/>
  <c r="X237" s="1"/>
  <c r="U232"/>
  <c r="V232" s="1"/>
  <c r="X232" s="1"/>
  <c r="U143"/>
  <c r="V143" s="1"/>
  <c r="X143" s="1"/>
  <c r="U117"/>
  <c r="V117" s="1"/>
  <c r="X117" s="1"/>
  <c r="U162"/>
  <c r="V162" s="1"/>
  <c r="X162" s="1"/>
  <c r="U270"/>
  <c r="V270" s="1"/>
  <c r="X270" s="1"/>
  <c r="U480"/>
  <c r="V480" s="1"/>
  <c r="X480" s="1"/>
  <c r="U475"/>
  <c r="V475" s="1"/>
  <c r="X475" s="1"/>
  <c r="U466"/>
  <c r="V466" s="1"/>
  <c r="X466" s="1"/>
  <c r="U420"/>
  <c r="V420" s="1"/>
  <c r="X420" s="1"/>
  <c r="U456"/>
  <c r="V456" s="1"/>
  <c r="X456" s="1"/>
  <c r="U494"/>
  <c r="V494" s="1"/>
  <c r="X494" s="1"/>
  <c r="U483"/>
  <c r="V483" s="1"/>
  <c r="X483" s="1"/>
  <c r="U374"/>
  <c r="V374" s="1"/>
  <c r="X374" s="1"/>
  <c r="U353"/>
  <c r="V353" s="1"/>
  <c r="X353" s="1"/>
  <c r="U289"/>
  <c r="V289" s="1"/>
  <c r="X289" s="1"/>
  <c r="U252"/>
  <c r="V252" s="1"/>
  <c r="X252" s="1"/>
  <c r="U306"/>
  <c r="V306" s="1"/>
  <c r="X306" s="1"/>
  <c r="X307" s="1"/>
  <c r="U231"/>
  <c r="V231" s="1"/>
  <c r="X231" s="1"/>
  <c r="L355"/>
  <c r="U355"/>
  <c r="V355" s="1"/>
  <c r="X355" s="1"/>
  <c r="U347"/>
  <c r="V347" s="1"/>
  <c r="X347" s="1"/>
  <c r="L347"/>
  <c r="L444"/>
  <c r="U444"/>
  <c r="V444" s="1"/>
  <c r="X444" s="1"/>
  <c r="U410"/>
  <c r="V410" s="1"/>
  <c r="X410" s="1"/>
  <c r="L410"/>
  <c r="U371"/>
  <c r="V371" s="1"/>
  <c r="X371" s="1"/>
  <c r="L371"/>
  <c r="L265"/>
  <c r="U265"/>
  <c r="V265" s="1"/>
  <c r="X265" s="1"/>
  <c r="L620"/>
  <c r="U620"/>
  <c r="V620" s="1"/>
  <c r="X620" s="1"/>
  <c r="U458"/>
  <c r="V458" s="1"/>
  <c r="X458" s="1"/>
  <c r="L458"/>
  <c r="U352"/>
  <c r="V352" s="1"/>
  <c r="X352" s="1"/>
  <c r="L352"/>
  <c r="U276"/>
  <c r="V276" s="1"/>
  <c r="X276" s="1"/>
  <c r="L276"/>
  <c r="L365"/>
  <c r="U365"/>
  <c r="V365" s="1"/>
  <c r="X365" s="1"/>
  <c r="L316"/>
  <c r="U316"/>
  <c r="V316" s="1"/>
  <c r="X316" s="1"/>
  <c r="L253"/>
  <c r="U253"/>
  <c r="V253" s="1"/>
  <c r="X253" s="1"/>
  <c r="L244"/>
  <c r="U244"/>
  <c r="V244" s="1"/>
  <c r="X244" s="1"/>
  <c r="L206"/>
  <c r="U206"/>
  <c r="V206" s="1"/>
  <c r="X206" s="1"/>
  <c r="L146"/>
  <c r="U146"/>
  <c r="V146" s="1"/>
  <c r="X146" s="1"/>
  <c r="L24"/>
  <c r="U24"/>
  <c r="V24" s="1"/>
  <c r="X24" s="1"/>
  <c r="U339"/>
  <c r="V339" s="1"/>
  <c r="X339" s="1"/>
  <c r="L339"/>
  <c r="L166"/>
  <c r="U166"/>
  <c r="V166" s="1"/>
  <c r="X166" s="1"/>
  <c r="U179"/>
  <c r="V179" s="1"/>
  <c r="X179" s="1"/>
  <c r="L179"/>
  <c r="U31"/>
  <c r="V31" s="1"/>
  <c r="X31" s="1"/>
  <c r="L31"/>
  <c r="L170"/>
  <c r="U170"/>
  <c r="V170" s="1"/>
  <c r="X170" s="1"/>
  <c r="L111"/>
  <c r="U111"/>
  <c r="V111" s="1"/>
  <c r="X111" s="1"/>
  <c r="L208"/>
  <c r="U208"/>
  <c r="V208" s="1"/>
  <c r="X208" s="1"/>
  <c r="U149"/>
  <c r="V149" s="1"/>
  <c r="X149" s="1"/>
  <c r="L149"/>
  <c r="U273"/>
  <c r="V273" s="1"/>
  <c r="X273" s="1"/>
  <c r="L273"/>
  <c r="L425"/>
  <c r="U425"/>
  <c r="V425" s="1"/>
  <c r="X425" s="1"/>
  <c r="L101"/>
  <c r="U101"/>
  <c r="V101" s="1"/>
  <c r="X101" s="1"/>
  <c r="U299"/>
  <c r="V299" s="1"/>
  <c r="X299" s="1"/>
  <c r="L299"/>
  <c r="U50"/>
  <c r="V50" s="1"/>
  <c r="X50" s="1"/>
  <c r="V567"/>
  <c r="X567" s="1"/>
  <c r="U224"/>
  <c r="V224" s="1"/>
  <c r="X224" s="1"/>
  <c r="X582"/>
  <c r="X580"/>
  <c r="X569"/>
  <c r="X573"/>
  <c r="V571"/>
  <c r="X571" s="1"/>
  <c r="V574"/>
  <c r="X574" s="1"/>
  <c r="V575"/>
  <c r="X575" s="1"/>
  <c r="X159"/>
  <c r="U584"/>
  <c r="U578"/>
  <c r="V578" s="1"/>
  <c r="U583"/>
  <c r="K346"/>
  <c r="X92"/>
  <c r="K426"/>
  <c r="U105"/>
  <c r="V105" s="1"/>
  <c r="X105" s="1"/>
  <c r="X107" s="1"/>
  <c r="K419"/>
  <c r="U68"/>
  <c r="V68" s="1"/>
  <c r="X68" s="1"/>
  <c r="U67"/>
  <c r="V67" s="1"/>
  <c r="X67" s="1"/>
  <c r="U77"/>
  <c r="V77" s="1"/>
  <c r="X77" s="1"/>
  <c r="U58"/>
  <c r="V58" s="1"/>
  <c r="X58" s="1"/>
  <c r="U72"/>
  <c r="V72" s="1"/>
  <c r="X72" s="1"/>
  <c r="U57"/>
  <c r="V57" s="1"/>
  <c r="X57" s="1"/>
  <c r="U217"/>
  <c r="V217" s="1"/>
  <c r="X217" s="1"/>
  <c r="U71"/>
  <c r="V71" s="1"/>
  <c r="X71" s="1"/>
  <c r="U60"/>
  <c r="V60" s="1"/>
  <c r="X60" s="1"/>
  <c r="U74"/>
  <c r="V74" s="1"/>
  <c r="X74" s="1"/>
  <c r="U62"/>
  <c r="V62" s="1"/>
  <c r="X62" s="1"/>
  <c r="U59"/>
  <c r="V59" s="1"/>
  <c r="X59" s="1"/>
  <c r="U222"/>
  <c r="V222" s="1"/>
  <c r="X222" s="1"/>
  <c r="U56"/>
  <c r="V56" s="1"/>
  <c r="X56" s="1"/>
  <c r="U64"/>
  <c r="V64" s="1"/>
  <c r="X64" s="1"/>
  <c r="U63"/>
  <c r="V63" s="1"/>
  <c r="X63" s="1"/>
  <c r="U219"/>
  <c r="V219" s="1"/>
  <c r="X219" s="1"/>
  <c r="U173"/>
  <c r="V173" s="1"/>
  <c r="X173" s="1"/>
  <c r="X175" s="1"/>
  <c r="U61"/>
  <c r="V61" s="1"/>
  <c r="X61" s="1"/>
  <c r="U54"/>
  <c r="V54" s="1"/>
  <c r="X54" s="1"/>
  <c r="U66"/>
  <c r="V66" s="1"/>
  <c r="X66" s="1"/>
  <c r="U44"/>
  <c r="V44" s="1"/>
  <c r="X44" s="1"/>
  <c r="X127"/>
  <c r="K430"/>
  <c r="K370"/>
  <c r="U370" s="1"/>
  <c r="X381"/>
  <c r="K264"/>
  <c r="X323"/>
  <c r="V386"/>
  <c r="X386" s="1"/>
  <c r="X322"/>
  <c r="X385"/>
  <c r="X382"/>
  <c r="X279"/>
  <c r="U281"/>
  <c r="V384"/>
  <c r="X384" s="1"/>
  <c r="V383"/>
  <c r="X383" s="1"/>
  <c r="V280"/>
  <c r="X280" s="1"/>
  <c r="V344"/>
  <c r="X344" s="1"/>
  <c r="U296"/>
  <c r="V290"/>
  <c r="X290" s="1"/>
  <c r="V343"/>
  <c r="X343" s="1"/>
  <c r="V416"/>
  <c r="X416" s="1"/>
  <c r="V333"/>
  <c r="X333" s="1"/>
  <c r="V471"/>
  <c r="X471" s="1"/>
  <c r="V468"/>
  <c r="X468" s="1"/>
  <c r="V454"/>
  <c r="X454" s="1"/>
  <c r="V368"/>
  <c r="X368" s="1"/>
  <c r="V309"/>
  <c r="X309" s="1"/>
  <c r="V470"/>
  <c r="X470" s="1"/>
  <c r="V140"/>
  <c r="X140" s="1"/>
  <c r="V114"/>
  <c r="X114" s="1"/>
  <c r="V618"/>
  <c r="X618" s="1"/>
  <c r="V182"/>
  <c r="X182" s="1"/>
  <c r="V27"/>
  <c r="X27" s="1"/>
  <c r="V211"/>
  <c r="X211" s="1"/>
  <c r="X212" s="1"/>
  <c r="V314"/>
  <c r="X314" s="1"/>
  <c r="V96"/>
  <c r="X96" s="1"/>
  <c r="V274"/>
  <c r="X274" s="1"/>
  <c r="V428"/>
  <c r="X428" s="1"/>
  <c r="V363"/>
  <c r="X363" s="1"/>
  <c r="V291"/>
  <c r="X291" s="1"/>
  <c r="V251"/>
  <c r="X251" s="1"/>
  <c r="V312"/>
  <c r="X312" s="1"/>
  <c r="V417"/>
  <c r="X417" s="1"/>
  <c r="V230"/>
  <c r="X230" s="1"/>
  <c r="V139"/>
  <c r="X139" s="1"/>
  <c r="V144"/>
  <c r="X144" s="1"/>
  <c r="V118"/>
  <c r="X118" s="1"/>
  <c r="V411"/>
  <c r="X411" s="1"/>
  <c r="V472"/>
  <c r="X472" s="1"/>
  <c r="V478"/>
  <c r="X478" s="1"/>
  <c r="V621"/>
  <c r="X621" s="1"/>
  <c r="V358"/>
  <c r="X358" s="1"/>
  <c r="V460"/>
  <c r="X460" s="1"/>
  <c r="V357"/>
  <c r="X357" s="1"/>
  <c r="V360"/>
  <c r="X360" s="1"/>
  <c r="V441"/>
  <c r="X441" s="1"/>
  <c r="V446"/>
  <c r="X446" s="1"/>
  <c r="V485"/>
  <c r="X485" s="1"/>
  <c r="V261"/>
  <c r="X261" s="1"/>
  <c r="V476"/>
  <c r="X476" s="1"/>
  <c r="V414"/>
  <c r="X414" s="1"/>
  <c r="V434"/>
  <c r="X434" s="1"/>
  <c r="V293"/>
  <c r="X293" s="1"/>
  <c r="V341"/>
  <c r="X341" s="1"/>
  <c r="V319"/>
  <c r="X319" s="1"/>
  <c r="V310"/>
  <c r="X310" s="1"/>
  <c r="V616"/>
  <c r="X616" s="1"/>
  <c r="V313"/>
  <c r="X313" s="1"/>
  <c r="V148"/>
  <c r="X148" s="1"/>
  <c r="V181"/>
  <c r="X181" s="1"/>
  <c r="V180"/>
  <c r="X180" s="1"/>
  <c r="V22"/>
  <c r="X22" s="1"/>
  <c r="V116"/>
  <c r="X116" s="1"/>
  <c r="V421"/>
  <c r="X421" s="1"/>
  <c r="V436"/>
  <c r="X436" s="1"/>
  <c r="U522"/>
  <c r="U525"/>
  <c r="V248"/>
  <c r="X248" s="1"/>
  <c r="U519"/>
  <c r="U530"/>
  <c r="V229"/>
  <c r="X229" s="1"/>
  <c r="U533"/>
  <c r="V292"/>
  <c r="X292" s="1"/>
  <c r="V345"/>
  <c r="X345" s="1"/>
  <c r="U528"/>
  <c r="U523"/>
  <c r="U526"/>
  <c r="U532"/>
  <c r="V147"/>
  <c r="X147" s="1"/>
  <c r="V13"/>
  <c r="X13" s="1"/>
  <c r="V130"/>
  <c r="X130" s="1"/>
  <c r="K609"/>
  <c r="U529"/>
  <c r="U531"/>
  <c r="U524"/>
  <c r="U520"/>
  <c r="U534"/>
  <c r="V141"/>
  <c r="X141" s="1"/>
  <c r="V482"/>
  <c r="X482" s="1"/>
  <c r="U527"/>
  <c r="U521"/>
  <c r="V132"/>
  <c r="X132" s="1"/>
  <c r="V15"/>
  <c r="X15" s="1"/>
  <c r="V23"/>
  <c r="X23" s="1"/>
  <c r="V82"/>
  <c r="X82" s="1"/>
  <c r="X83" s="1"/>
  <c r="V487"/>
  <c r="X487" s="1"/>
  <c r="V214"/>
  <c r="X214" s="1"/>
  <c r="X215" s="1"/>
  <c r="X644"/>
  <c r="X674"/>
  <c r="X637"/>
  <c r="X301" l="1"/>
  <c r="L438"/>
  <c r="X164"/>
  <c r="U438"/>
  <c r="V438" s="1"/>
  <c r="X438" s="1"/>
  <c r="L133"/>
  <c r="L346"/>
  <c r="L430"/>
  <c r="L426"/>
  <c r="L419"/>
  <c r="X324"/>
  <c r="X294"/>
  <c r="U264"/>
  <c r="V264" s="1"/>
  <c r="X264" s="1"/>
  <c r="X277" s="1"/>
  <c r="L370"/>
  <c r="U609"/>
  <c r="V609" s="1"/>
  <c r="X609" s="1"/>
  <c r="X612" s="1"/>
  <c r="L609"/>
  <c r="U346"/>
  <c r="V346" s="1"/>
  <c r="X346" s="1"/>
  <c r="U430"/>
  <c r="V430" s="1"/>
  <c r="X430" s="1"/>
  <c r="U426"/>
  <c r="V426" s="1"/>
  <c r="X426" s="1"/>
  <c r="U419"/>
  <c r="V419" s="1"/>
  <c r="X419" s="1"/>
  <c r="L264"/>
  <c r="X578"/>
  <c r="V583"/>
  <c r="X583" s="1"/>
  <c r="V584"/>
  <c r="X584" s="1"/>
  <c r="X408"/>
  <c r="X586" s="1"/>
  <c r="X52"/>
  <c r="X102"/>
  <c r="X112"/>
  <c r="X97"/>
  <c r="X195"/>
  <c r="X79"/>
  <c r="X20"/>
  <c r="X242"/>
  <c r="X225"/>
  <c r="X135"/>
  <c r="X320"/>
  <c r="X387"/>
  <c r="X28"/>
  <c r="X151"/>
  <c r="X171"/>
  <c r="X183"/>
  <c r="X121"/>
  <c r="X209"/>
  <c r="X622"/>
  <c r="V370"/>
  <c r="X370" s="1"/>
  <c r="X379" s="1"/>
  <c r="V530"/>
  <c r="X530" s="1"/>
  <c r="V525"/>
  <c r="X525" s="1"/>
  <c r="V522"/>
  <c r="X522" s="1"/>
  <c r="V521"/>
  <c r="X521" s="1"/>
  <c r="V524"/>
  <c r="X524" s="1"/>
  <c r="V532"/>
  <c r="X532" s="1"/>
  <c r="V523"/>
  <c r="X523" s="1"/>
  <c r="V527"/>
  <c r="X527" s="1"/>
  <c r="V531"/>
  <c r="X531" s="1"/>
  <c r="V526"/>
  <c r="X526" s="1"/>
  <c r="V528"/>
  <c r="X528" s="1"/>
  <c r="V533"/>
  <c r="X533" s="1"/>
  <c r="V519"/>
  <c r="X519" s="1"/>
  <c r="V281"/>
  <c r="X281" s="1"/>
  <c r="X282" s="1"/>
  <c r="V534"/>
  <c r="X534" s="1"/>
  <c r="V296"/>
  <c r="X296" s="1"/>
  <c r="X297" s="1"/>
  <c r="V520"/>
  <c r="X520" s="1"/>
  <c r="V529"/>
  <c r="X529" s="1"/>
  <c r="X645"/>
  <c r="X393" l="1"/>
  <c r="X350"/>
  <c r="X390" s="1"/>
  <c r="X496"/>
  <c r="X587" s="1"/>
  <c r="X585"/>
  <c r="X589" s="1"/>
  <c r="X196"/>
  <c r="X193"/>
  <c r="X392"/>
  <c r="X391"/>
  <c r="X194"/>
  <c r="X628"/>
  <c r="X535"/>
  <c r="X588" s="1"/>
  <c r="X590" l="1"/>
  <c r="X197"/>
  <c r="X394"/>
  <c r="X675" l="1"/>
</calcChain>
</file>

<file path=xl/sharedStrings.xml><?xml version="1.0" encoding="utf-8"?>
<sst xmlns="http://schemas.openxmlformats.org/spreadsheetml/2006/main" count="1363" uniqueCount="410">
  <si>
    <t>№  пп</t>
  </si>
  <si>
    <t>Должность</t>
  </si>
  <si>
    <t>разряд</t>
  </si>
  <si>
    <t>стаж работы</t>
  </si>
  <si>
    <t>категория</t>
  </si>
  <si>
    <t>БДО</t>
  </si>
  <si>
    <t>коэффициент для исчисления окладов</t>
  </si>
  <si>
    <t>Образование должностного оклада (тенге)</t>
  </si>
  <si>
    <t>Объем работ по данной должности 1.0, 0.75, 0.5, 0.25 с указ.основ. работы</t>
  </si>
  <si>
    <t xml:space="preserve">Месячный фонд зарпл. по должност. окладу работника в тенге </t>
  </si>
  <si>
    <t>Предусмотрено тарифной  сеткой</t>
  </si>
  <si>
    <t>Повышение тарифной ставки (оклада)</t>
  </si>
  <si>
    <t>За работу в сельской местн</t>
  </si>
  <si>
    <t>За заведование</t>
  </si>
  <si>
    <t xml:space="preserve">За особые усл. труда вредность                           </t>
  </si>
  <si>
    <t>За психоэмоц. нагрузки</t>
  </si>
  <si>
    <t>надбавка к должн. окладу 10%</t>
  </si>
  <si>
    <t>Итого должност оклад</t>
  </si>
  <si>
    <t xml:space="preserve">в % </t>
  </si>
  <si>
    <t>в тенге</t>
  </si>
  <si>
    <t>в %</t>
  </si>
  <si>
    <t>А1-3</t>
  </si>
  <si>
    <t>высш</t>
  </si>
  <si>
    <t>А1-3-1</t>
  </si>
  <si>
    <t>Врач статистик</t>
  </si>
  <si>
    <t>В2-4</t>
  </si>
  <si>
    <t>В2-3</t>
  </si>
  <si>
    <t>Врач лаборант фтиз</t>
  </si>
  <si>
    <t>Врач эпидемиолог</t>
  </si>
  <si>
    <t>Врач патологоанатом</t>
  </si>
  <si>
    <t xml:space="preserve">Зав.комплекс. отделением,хирург                                                        </t>
  </si>
  <si>
    <t xml:space="preserve">Врач хирург                                                   </t>
  </si>
  <si>
    <t>Врач хирург</t>
  </si>
  <si>
    <t xml:space="preserve">Врач  трансфузиолог                                                   </t>
  </si>
  <si>
    <t xml:space="preserve">Врач анестезиолог                                                   </t>
  </si>
  <si>
    <t>Врач терапевт</t>
  </si>
  <si>
    <t xml:space="preserve">Врач акушер-гинеколог                                                             </t>
  </si>
  <si>
    <t>В2-1</t>
  </si>
  <si>
    <t xml:space="preserve">Врач педиатр-неонатолог                                                             </t>
  </si>
  <si>
    <t xml:space="preserve">Врач педиатр                                                                   </t>
  </si>
  <si>
    <t>В3-1</t>
  </si>
  <si>
    <t>В4-4</t>
  </si>
  <si>
    <t>мед.статистик</t>
  </si>
  <si>
    <t>В4-1</t>
  </si>
  <si>
    <t>В4-2</t>
  </si>
  <si>
    <t>Фармацевт</t>
  </si>
  <si>
    <t>Клинико-диагностическая лаборатория</t>
  </si>
  <si>
    <t>В4-3</t>
  </si>
  <si>
    <t>Младший персонал</t>
  </si>
  <si>
    <t>дезинфектор</t>
  </si>
  <si>
    <t>Прочий персонал</t>
  </si>
  <si>
    <t>С3</t>
  </si>
  <si>
    <t>В3-4</t>
  </si>
  <si>
    <t>главный бухгалтер</t>
  </si>
  <si>
    <t>А2-3</t>
  </si>
  <si>
    <t>экономист</t>
  </si>
  <si>
    <t>С2</t>
  </si>
  <si>
    <t>бухгалтер по г/закуп</t>
  </si>
  <si>
    <t>кассир</t>
  </si>
  <si>
    <t>инженер системный администратор</t>
  </si>
  <si>
    <t>Секретарь-машинистка</t>
  </si>
  <si>
    <t>Юрисконсульт</t>
  </si>
  <si>
    <t>Переводчик казахского языка</t>
  </si>
  <si>
    <t>Инженер по охране труда иТБ</t>
  </si>
  <si>
    <t>Электрик</t>
  </si>
  <si>
    <t>водитель</t>
  </si>
  <si>
    <t>водитель ассениз.</t>
  </si>
  <si>
    <t>дворник</t>
  </si>
  <si>
    <t>машинист по стирке белья</t>
  </si>
  <si>
    <t>лифтер</t>
  </si>
  <si>
    <t>Плотник</t>
  </si>
  <si>
    <t>Сторож</t>
  </si>
  <si>
    <t>Повар</t>
  </si>
  <si>
    <t>Кухонный рабочий</t>
  </si>
  <si>
    <t>Рабочий по обслуживанию и текущему ремонту зданий,сооружений и оборудования</t>
  </si>
  <si>
    <t>Всего прочий персонал</t>
  </si>
  <si>
    <t>врач эксперт</t>
  </si>
  <si>
    <t>Врач акушер-гинеколог</t>
  </si>
  <si>
    <t>Врач терапевт дневного стац.</t>
  </si>
  <si>
    <t>Врач рентгенолог</t>
  </si>
  <si>
    <t>Врач  УЗИ</t>
  </si>
  <si>
    <t>врач маммолог</t>
  </si>
  <si>
    <t>Врач эндоскопист</t>
  </si>
  <si>
    <t>Врач невропатолог</t>
  </si>
  <si>
    <t>Врач стоматолог</t>
  </si>
  <si>
    <t>Врач дерматовенеролог</t>
  </si>
  <si>
    <t>Врач эндокринолог</t>
  </si>
  <si>
    <t>Врач инфекционист</t>
  </si>
  <si>
    <t>ВОП Первомайской ВА</t>
  </si>
  <si>
    <t xml:space="preserve">лаборант </t>
  </si>
  <si>
    <t>лаборант ФТИЗ</t>
  </si>
  <si>
    <t>лаборант</t>
  </si>
  <si>
    <t>Средний медицинский персонал ВА,ФАП,МП</t>
  </si>
  <si>
    <t>фельдшер химизатор</t>
  </si>
  <si>
    <t xml:space="preserve">акушерка </t>
  </si>
  <si>
    <t>фельдшер Первомайской ВА</t>
  </si>
  <si>
    <t>фельдшер Чернышовского МП</t>
  </si>
  <si>
    <t>фельдшер Долбушинского МП</t>
  </si>
  <si>
    <t>фельдшер Загаринского МП</t>
  </si>
  <si>
    <t>фельдшер Алешинского МП</t>
  </si>
  <si>
    <t>фельдшер Михайловского ФАПа</t>
  </si>
  <si>
    <t>Всего средний персонал ВА,ФАП,МП</t>
  </si>
  <si>
    <t>сестра - хозяйка</t>
  </si>
  <si>
    <t>санитарка тубкабинета</t>
  </si>
  <si>
    <t>санитарка рентгенкабинета</t>
  </si>
  <si>
    <t>санитарка Первомайской ВА</t>
  </si>
  <si>
    <t>санитарка Введенского ФАПа</t>
  </si>
  <si>
    <t>санитарка Архиповского МП</t>
  </si>
  <si>
    <t>санитарка Коктерекского МП</t>
  </si>
  <si>
    <t>санитарка Долбушинского МП</t>
  </si>
  <si>
    <t>санитарка Ивановского МП</t>
  </si>
  <si>
    <t>Всего младший персонал ВА,ФАП,МП</t>
  </si>
  <si>
    <t>прочий персонал</t>
  </si>
  <si>
    <t>рентгентехник</t>
  </si>
  <si>
    <t>психолог</t>
  </si>
  <si>
    <t>соцработник Первомайской ВА</t>
  </si>
  <si>
    <t>1 кл.</t>
  </si>
  <si>
    <t>водитель Первомайской ВА</t>
  </si>
  <si>
    <t>2 кл</t>
  </si>
  <si>
    <t>1 кл</t>
  </si>
  <si>
    <t>2 кл.</t>
  </si>
  <si>
    <t>водитель Архиповского МП</t>
  </si>
  <si>
    <t>водитель Степановского ФАПа</t>
  </si>
  <si>
    <t>сторож/истопник</t>
  </si>
  <si>
    <t xml:space="preserve">Всего прочий персонал  </t>
  </si>
  <si>
    <t>Доплата за статус гл.,старш.</t>
  </si>
  <si>
    <t>Отделение инфекционное</t>
  </si>
  <si>
    <t>Всего врачебный персонал</t>
  </si>
  <si>
    <t xml:space="preserve">Всего средний персонал </t>
  </si>
  <si>
    <t xml:space="preserve">санитарка </t>
  </si>
  <si>
    <t>Всего младший персонал</t>
  </si>
  <si>
    <t xml:space="preserve">ВСЕГО ПО ПРОГРАММЕ </t>
  </si>
  <si>
    <t>253-011-011</t>
  </si>
  <si>
    <t>ст. медсестра</t>
  </si>
  <si>
    <t>м/с диспетчер</t>
  </si>
  <si>
    <t>фельдшер выездной</t>
  </si>
  <si>
    <t>вторая</t>
  </si>
  <si>
    <t>Всего средний персонал</t>
  </si>
  <si>
    <t>водитель ОСМП</t>
  </si>
  <si>
    <t>ВСЕГО ПО ПРОГРАММЕ 253- 011- 011</t>
  </si>
  <si>
    <t>Медсестры школьные</t>
  </si>
  <si>
    <t>М/сПервомайска СШ</t>
  </si>
  <si>
    <t>М/с Чутаевская СШ</t>
  </si>
  <si>
    <t>М/с Жумабаевская СШ</t>
  </si>
  <si>
    <t>М/с Караталская СШ</t>
  </si>
  <si>
    <t>М/с Джангельдинская СШ</t>
  </si>
  <si>
    <t>М/с Борковская СШ</t>
  </si>
  <si>
    <t>М/с Буденовская СШ</t>
  </si>
  <si>
    <t>М/с Архиповская СШ</t>
  </si>
  <si>
    <t>М/с Михайловская СШ</t>
  </si>
  <si>
    <t>В4-5</t>
  </si>
  <si>
    <t>М/сВВеденская СШ</t>
  </si>
  <si>
    <t>М/с Ломоносовская СШ</t>
  </si>
  <si>
    <t>М/с Краснопресенская СШ</t>
  </si>
  <si>
    <t>М/с Харковский СШ</t>
  </si>
  <si>
    <t>М/с Степановская СШ</t>
  </si>
  <si>
    <t>М/с Каменскуральская СШ</t>
  </si>
  <si>
    <t>ВСЕГО ПО ПРОГРАММЕ 253- 052- 014</t>
  </si>
  <si>
    <t>фельдшер Степановского ФАПа</t>
  </si>
  <si>
    <t>Заместитель гл. врача по медицинской части</t>
  </si>
  <si>
    <t>Административно-управленческий персонал</t>
  </si>
  <si>
    <t>Врачи</t>
  </si>
  <si>
    <t>Средний медперсонал</t>
  </si>
  <si>
    <t>производственно-хозяйственный персонал</t>
  </si>
  <si>
    <t>патологоанатомическое отделение</t>
  </si>
  <si>
    <t>врачи</t>
  </si>
  <si>
    <t>младший мед.персонал</t>
  </si>
  <si>
    <t>ЦСЛ</t>
  </si>
  <si>
    <t xml:space="preserve">Врач лаборант </t>
  </si>
  <si>
    <t>санитарка палатная</t>
  </si>
  <si>
    <t>Приемный  покой</t>
  </si>
  <si>
    <t>средний медперсонал</t>
  </si>
  <si>
    <t xml:space="preserve">прочий  персонал </t>
  </si>
  <si>
    <t>Отделение участковой службы</t>
  </si>
  <si>
    <t>санитарка врачебных кабинетов</t>
  </si>
  <si>
    <t>Отделение профилактики и социально-психологической помощи</t>
  </si>
  <si>
    <t>Лабораторно-диагностическое отделение</t>
  </si>
  <si>
    <t>Отделение специализированной помощи</t>
  </si>
  <si>
    <t>Врач кардиолог</t>
  </si>
  <si>
    <t>дантист</t>
  </si>
  <si>
    <t>ВА, ФАП, МП</t>
  </si>
  <si>
    <t>акушерка Первомайской ВА</t>
  </si>
  <si>
    <t>акушерка Михайловского ФАП</t>
  </si>
  <si>
    <t>фельдшер-химизатор Михайловского ФАПа</t>
  </si>
  <si>
    <t>медсестра Степановск. ФАПа</t>
  </si>
  <si>
    <t>Фельдшер Каратальского ФАП</t>
  </si>
  <si>
    <t>Фельдшер-химизатор Каратальского ФАП</t>
  </si>
  <si>
    <t>акушерка Каратальского ФАП</t>
  </si>
  <si>
    <t>акушерка Харьковского ФАП</t>
  </si>
  <si>
    <t>фельдшер К-Уральского ФАП</t>
  </si>
  <si>
    <t>фельдшер Краснопресн.ФАП</t>
  </si>
  <si>
    <t>акушерка Краснопресн.ФАП</t>
  </si>
  <si>
    <t>фельдшер Буденовск. ФАП</t>
  </si>
  <si>
    <t>Акушерка Буденовск. ФАП</t>
  </si>
  <si>
    <t>фельдшер Джангильдин. ФАП</t>
  </si>
  <si>
    <t>акушерка Борковского ФАП</t>
  </si>
  <si>
    <t>санитарка Михайловского ФАП</t>
  </si>
  <si>
    <t>санитарка Степановск. ФАП</t>
  </si>
  <si>
    <t>санитарка Каратальского ФАП</t>
  </si>
  <si>
    <t>санитарка Харьковского ФАП</t>
  </si>
  <si>
    <t>санитарка К-Уральского ФАП</t>
  </si>
  <si>
    <t>санитарка Краснопресн. ФАП</t>
  </si>
  <si>
    <t>санитарка Буденовск. ФАП</t>
  </si>
  <si>
    <t>санитарка Джангильд. ФАП</t>
  </si>
  <si>
    <t>санитарка Борковского ФАП</t>
  </si>
  <si>
    <t>санитарка Ломоносов. ФАП</t>
  </si>
  <si>
    <t>санитарка Тенизовского ФАП</t>
  </si>
  <si>
    <t>соцработник Каратальского ФАП</t>
  </si>
  <si>
    <t>водитель Михайловского ФАП</t>
  </si>
  <si>
    <t>водитель Каратальского ФАП</t>
  </si>
  <si>
    <t>водитель К-Уральск. ФАП</t>
  </si>
  <si>
    <t>водитель Харьковского ФАП</t>
  </si>
  <si>
    <t>водитель Краснопресн. ФАП</t>
  </si>
  <si>
    <t>водитель Введенского ФАП</t>
  </si>
  <si>
    <t>водитель Буденовск. ФАП</t>
  </si>
  <si>
    <t>водитель Джангильдин. ФАП</t>
  </si>
  <si>
    <t>водитель Ломоносов. ФАП</t>
  </si>
  <si>
    <t>водитель Тенизовск. ФАП</t>
  </si>
  <si>
    <t>водитель Борковского ФАП</t>
  </si>
  <si>
    <t>сторож/кочегар Первом ВА</t>
  </si>
  <si>
    <t>врач инфекционист, зав.отд.</t>
  </si>
  <si>
    <t>санитарка буфетчица</t>
  </si>
  <si>
    <t>санитарка постовая</t>
  </si>
  <si>
    <t>б/к</t>
  </si>
  <si>
    <t>стаж работы, лет</t>
  </si>
  <si>
    <t>Делопроизводитель</t>
  </si>
  <si>
    <t xml:space="preserve">И.о. Главного врача                                                        </t>
  </si>
  <si>
    <t>И.о. Заместителя гл. врача по медицинской части</t>
  </si>
  <si>
    <t xml:space="preserve">Всего </t>
  </si>
  <si>
    <t>врачебный персонал</t>
  </si>
  <si>
    <t>младший медперсонал</t>
  </si>
  <si>
    <t>прочий медперсонал</t>
  </si>
  <si>
    <t>Всего по поликлинике</t>
  </si>
  <si>
    <t>Всего по ВА, ФАП, МП</t>
  </si>
  <si>
    <t>согласно ППРК № 1193 и Проф.союз</t>
  </si>
  <si>
    <t>программист</t>
  </si>
  <si>
    <t>D</t>
  </si>
  <si>
    <t>Заведующий хозяйством</t>
  </si>
  <si>
    <t>Доплата за глав/старш.</t>
  </si>
  <si>
    <t>За заведование, работу на участке</t>
  </si>
  <si>
    <t>Тарификационный список работников КГП "Мендыкаринская РБ"</t>
  </si>
  <si>
    <t>повышенная тарифная ставка (прил 18 ППРК №1193)</t>
  </si>
  <si>
    <t>тенге</t>
  </si>
  <si>
    <t>Доплаты за условия труда</t>
  </si>
  <si>
    <t xml:space="preserve"> тенге</t>
  </si>
  <si>
    <t xml:space="preserve"> % </t>
  </si>
  <si>
    <t xml:space="preserve"> %</t>
  </si>
  <si>
    <t>Итого фонд зарплаты</t>
  </si>
  <si>
    <t>Образование фонда заработной платы    (тенге)</t>
  </si>
  <si>
    <t>Врач  функциональной диагностики( ЭКГ)</t>
  </si>
  <si>
    <t>бухгалтер по расчетам с персоналом</t>
  </si>
  <si>
    <t>бухгалтер по учету материальных ценностей/основных средств</t>
  </si>
  <si>
    <t>бухгалтер по учету и калькуляции продуктов питания</t>
  </si>
  <si>
    <t>бухгалтер финансового учета</t>
  </si>
  <si>
    <t>регистратор архива</t>
  </si>
  <si>
    <t>техник по обслуживанию медицинской техники</t>
  </si>
  <si>
    <t>Заведующий  складом</t>
  </si>
  <si>
    <t>монтажник внутренних санитарно-технич.систем и оборудования</t>
  </si>
  <si>
    <t>сварщик</t>
  </si>
  <si>
    <t>автоклавер</t>
  </si>
  <si>
    <t>санитарка</t>
  </si>
  <si>
    <t>специалист лаборатории</t>
  </si>
  <si>
    <t>санитарка  фтиз</t>
  </si>
  <si>
    <t>Акушерка палатная</t>
  </si>
  <si>
    <t>Сестра медицинская операционная</t>
  </si>
  <si>
    <t xml:space="preserve">Сестра медицинская  по уходу за новорожденными </t>
  </si>
  <si>
    <t>санитарка операционная</t>
  </si>
  <si>
    <t>Сестра старшая медицинская</t>
  </si>
  <si>
    <t>Сестра медицинская анестезистка</t>
  </si>
  <si>
    <t>Брат медицинский анестезист</t>
  </si>
  <si>
    <t>Брат медицинский процедурный</t>
  </si>
  <si>
    <t>Сестра медицинская перевязочная</t>
  </si>
  <si>
    <t>Сестра медицинская кабинета трансфузиологии</t>
  </si>
  <si>
    <t>Сестра медицинская палатная</t>
  </si>
  <si>
    <t>санитарка кабинета трансфузиологии</t>
  </si>
  <si>
    <t>санитарка процедурная</t>
  </si>
  <si>
    <t>санитарка перевязочная</t>
  </si>
  <si>
    <t>Сестра старшая  медицинская</t>
  </si>
  <si>
    <t>Сестра медицинская по выдаче больничных листов</t>
  </si>
  <si>
    <t>регистратор медицинский</t>
  </si>
  <si>
    <t>Врач терапевт участковый.</t>
  </si>
  <si>
    <t>Врач педиатр участковый.</t>
  </si>
  <si>
    <t>Врач общей практики (ВОП)</t>
  </si>
  <si>
    <t>Сестра медицинская дневного стационара</t>
  </si>
  <si>
    <t>Сестра медицинская общей практики</t>
  </si>
  <si>
    <t>Сестра медицинская участковая педиатрического участка</t>
  </si>
  <si>
    <t>Сестра медицинская участковая терапевтического  участка</t>
  </si>
  <si>
    <t>Сестра медицинская прививочного кабинета</t>
  </si>
  <si>
    <t xml:space="preserve">Сестра медицинская комнаты здорового ребенка </t>
  </si>
  <si>
    <t>Сестра медицинская доврачебного кабинета</t>
  </si>
  <si>
    <t>Сестра медицинская процедурного  кабинета</t>
  </si>
  <si>
    <t>Сестра медицинская-химизатор</t>
  </si>
  <si>
    <t>Сестра медицинская  кабинета забора мокроты</t>
  </si>
  <si>
    <t>санитарка дневного стационара.</t>
  </si>
  <si>
    <t>санитарка процедурного кабинета.</t>
  </si>
  <si>
    <t>Сестра медицинская по профилактике и диспансеризации (ЗОЖ)</t>
  </si>
  <si>
    <t>акушерка смотрового кабинета</t>
  </si>
  <si>
    <t>Сестра медицинская медицинского пункта в организации образования ( школа им. А.Чутаева)</t>
  </si>
  <si>
    <t>Сестра медицинская медицинского пункта в организации образования ( школа им. Жумабаева)</t>
  </si>
  <si>
    <t>социальный работник</t>
  </si>
  <si>
    <t>Рентгенолаборант</t>
  </si>
  <si>
    <t>Рентгенолаборант передвижной установки</t>
  </si>
  <si>
    <t>Сестра медицинская врача УЗИ</t>
  </si>
  <si>
    <t>регистратор медицинский рентген кабинета</t>
  </si>
  <si>
    <t>санитарка диагностических кабинетов</t>
  </si>
  <si>
    <t>Врач травматолог-ортопед</t>
  </si>
  <si>
    <t>Врач оториноларинголог</t>
  </si>
  <si>
    <t>сестра медицинская хирургического кабинета</t>
  </si>
  <si>
    <t>сестра медицинская мужского смотрового  кабинета</t>
  </si>
  <si>
    <t>сестра медицинская маммологического  кабинета</t>
  </si>
  <si>
    <t>сестра медицинская офтальмологического  кабинета</t>
  </si>
  <si>
    <t>сестра медицинская психиатрического  кабинета</t>
  </si>
  <si>
    <t>сестра медицинская наркологического  кабинета</t>
  </si>
  <si>
    <t>сестра медицинская участковая онкологического  кабинета</t>
  </si>
  <si>
    <t>сестра медицинская ЭКГ</t>
  </si>
  <si>
    <t>сестра медицинская оториноларингологического  кабинета</t>
  </si>
  <si>
    <t>сестра медицинская  кабинета функциональной диагностики</t>
  </si>
  <si>
    <t xml:space="preserve">сестра медицинская физиотерапевтического кабинета </t>
  </si>
  <si>
    <t>Сестра медицинская массажного кабинета</t>
  </si>
  <si>
    <t>Сестра медицинская невропатолога</t>
  </si>
  <si>
    <t>сестра медицинская стоматолога</t>
  </si>
  <si>
    <t>сестра медицинская кабинета инфекционных заболеваний</t>
  </si>
  <si>
    <t xml:space="preserve">сестра медицинская кабинета СПИД и ВИЧ инф. </t>
  </si>
  <si>
    <t xml:space="preserve">сестра медицинская участковая фтизиатрического кабинета </t>
  </si>
  <si>
    <t>сестра медицинская кабинета профосмотра</t>
  </si>
  <si>
    <t>сестра медицинская дерматовенеролога</t>
  </si>
  <si>
    <t>сестра медицинская кардиолога</t>
  </si>
  <si>
    <t>сестра медицинская эндокринолога</t>
  </si>
  <si>
    <t>санитарка физиотерапевтического кабинета</t>
  </si>
  <si>
    <t>санитарка дерматовенеролог.кабинета</t>
  </si>
  <si>
    <t>санитарка кабинетов хирургического профиля</t>
  </si>
  <si>
    <t>санитарка стоматологического кабинета</t>
  </si>
  <si>
    <t>сестра медицинская Первомайской ВА</t>
  </si>
  <si>
    <t>сестра медицинская  процедурного кабинета</t>
  </si>
  <si>
    <t>лаборант Первомайской.ВА</t>
  </si>
  <si>
    <t>сестра медицинская медицинского пункта в организации образования (Первомайская СШ)</t>
  </si>
  <si>
    <t>фельдшер Ивановского МП</t>
  </si>
  <si>
    <t>сестра медицинская медицинского пункта в организации образования (Михайловская школа)</t>
  </si>
  <si>
    <t>сестра медицинская-химизатор Степановского ФАПа</t>
  </si>
  <si>
    <t>акушерка Степановского ФАП</t>
  </si>
  <si>
    <t>сестра медицинская медицинского пункта в организации образования (Степановская школа)</t>
  </si>
  <si>
    <t>сестра медицинская Архиповского МП</t>
  </si>
  <si>
    <t>сестра медицинская медицинского пункта в организации образования (Архиповская школа)</t>
  </si>
  <si>
    <t>сестра медицинская Каратальского ФАП</t>
  </si>
  <si>
    <t>сестра медицинская медицинского пункта в организации образования (Каратальская школа)</t>
  </si>
  <si>
    <t>сестра медицинская  Кульчукайского МП</t>
  </si>
  <si>
    <t>сестра медицинская Туленгутского МП</t>
  </si>
  <si>
    <t>сестра медицинская  Харьковского ФАП</t>
  </si>
  <si>
    <t>сестра медицинская медицинского пункта в организации образования (Сосновская школа)</t>
  </si>
  <si>
    <t>сестра медицинская  К-Уральского ФАП</t>
  </si>
  <si>
    <t>сестра медицинская медицинского пункта в организации образования (Каменскуральская  школа)</t>
  </si>
  <si>
    <t>сестра медицинская Краснопресненского ФАП</t>
  </si>
  <si>
    <t>сестра медицинская медицинского пункта в организации образования (Краснопресненская   школа)</t>
  </si>
  <si>
    <t>сестра медицинская медицинского пункта в организации образования (Введенская   школа)</t>
  </si>
  <si>
    <t>сестра медицинская медицинского пункта в организации образования (Буденовская   школа)</t>
  </si>
  <si>
    <t>сестра медицинская Кызылтуского  МП</t>
  </si>
  <si>
    <t>сестра медицинская Джангильдинского ФАП</t>
  </si>
  <si>
    <t>фельдшер химизатор Джангильдинского ФАП</t>
  </si>
  <si>
    <t>сестра медицинская медицинского пункта в организации образования (Джангильдинская   школа)</t>
  </si>
  <si>
    <t>сестра медицинская  Алкауского МП</t>
  </si>
  <si>
    <t>сестра медицинская  Борковского ФАП</t>
  </si>
  <si>
    <t>сестра медицинская химизатор</t>
  </si>
  <si>
    <t xml:space="preserve">сестра медицинская Борковского ФАП </t>
  </si>
  <si>
    <t>сестра медицинская медицинского пункта в организации образования (Борковская   школа)</t>
  </si>
  <si>
    <t>акушерка Ломоносовского ФАП</t>
  </si>
  <si>
    <t>сестра медицинская медицинского пункта в организации образования (Ломоносовская   школа)</t>
  </si>
  <si>
    <t>сестра медицинская Коктерекского МП</t>
  </si>
  <si>
    <t xml:space="preserve">сестра медицинская Тенизовского ФАП </t>
  </si>
  <si>
    <t>фельдшер химизатор Буденовск. ФАП</t>
  </si>
  <si>
    <t>сестра медицинская химизатор Тенизовского ФАП</t>
  </si>
  <si>
    <t>акушерка Тенизовского ФАП</t>
  </si>
  <si>
    <t>Доплата за классность</t>
  </si>
  <si>
    <t>врач инфекционист взросл.</t>
  </si>
  <si>
    <t>врач инфекционист детск.</t>
  </si>
  <si>
    <t>сестра медицинская процедурная</t>
  </si>
  <si>
    <t>сестра медицинская постовая</t>
  </si>
  <si>
    <t>Главная сестра медицинская</t>
  </si>
  <si>
    <t>Сестра диетическая</t>
  </si>
  <si>
    <t>Сестра медицинская  инфекционного контроля</t>
  </si>
  <si>
    <t>Сестра медицинская  распредпункта</t>
  </si>
  <si>
    <t>инспектор по кадрам</t>
  </si>
  <si>
    <t xml:space="preserve">по состоянию на 01.01.2024 г. </t>
  </si>
  <si>
    <t>сестра медицинская Краснопресненского ФАП-химизатор</t>
  </si>
  <si>
    <t>сестра медицинская Ломоносовского ФАП</t>
  </si>
  <si>
    <t>сестра медицинская Ломоносовского ФАП-химизатор</t>
  </si>
  <si>
    <t>фельдшер -медсестра Ломоносовского  ФАП</t>
  </si>
  <si>
    <t>Детское отделение  9 коек</t>
  </si>
  <si>
    <t>Старший фельдшер</t>
  </si>
  <si>
    <t>фельдшер</t>
  </si>
  <si>
    <t>Сестра медицинская</t>
  </si>
  <si>
    <t>Врач ВКК(терапевт)</t>
  </si>
  <si>
    <t>и.о заведующий отделением общей врачебной практики</t>
  </si>
  <si>
    <t>и.о механика</t>
  </si>
  <si>
    <t>Отделение службы поддержки пациентов</t>
  </si>
  <si>
    <t xml:space="preserve">Врач онколог </t>
  </si>
  <si>
    <t>Врач психиатр</t>
  </si>
  <si>
    <t xml:space="preserve">Врач нарколог </t>
  </si>
  <si>
    <t>Врач фтизиатр</t>
  </si>
  <si>
    <t>Врач офтальмолог</t>
  </si>
  <si>
    <t xml:space="preserve">  В4-1     </t>
  </si>
  <si>
    <t>фельдшер/ химизатор Первом ВА</t>
  </si>
  <si>
    <t>фельдшер/сестра медицинская  Лесного МП</t>
  </si>
  <si>
    <t>фельдшер Харьковского ФАП</t>
  </si>
  <si>
    <t>фельдшер/ химизатор Харьковского ФАП</t>
  </si>
  <si>
    <t>сестра медицинская  Введенского ФАП</t>
  </si>
  <si>
    <t>сестра медицинская  Введенского ФАП-химизатор</t>
  </si>
  <si>
    <t>акушерка Введенского ФАП/фельдшер</t>
  </si>
  <si>
    <t>Фельдшер  доврачебного кабинета</t>
  </si>
  <si>
    <t>Комплексное отделение (хирургических 8 коек,терапевтических 10 коек, паллиативных 2 койки)</t>
  </si>
  <si>
    <t>Родильное отделение 10 коек (гинекологические 6, акушерские 2, патология 2)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</si>
</sst>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Arial Cyr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2"/>
      <name val="Arial Cyr"/>
      <family val="2"/>
      <charset val="204"/>
    </font>
    <font>
      <sz val="14"/>
      <name val="Arial Cyr"/>
      <family val="2"/>
      <charset val="204"/>
    </font>
    <font>
      <sz val="14"/>
      <color theme="2"/>
      <name val="Arial Cyr"/>
      <family val="2"/>
      <charset val="204"/>
    </font>
    <font>
      <b/>
      <sz val="14"/>
      <name val="Arial Cyr"/>
      <family val="2"/>
      <charset val="204"/>
    </font>
    <font>
      <sz val="8"/>
      <color theme="1"/>
      <name val="Arial Cyr"/>
      <family val="2"/>
      <charset val="204"/>
    </font>
    <font>
      <sz val="14"/>
      <color theme="1"/>
      <name val="Arial Cyr"/>
      <family val="2"/>
      <charset val="204"/>
    </font>
    <font>
      <sz val="10"/>
      <color theme="1"/>
      <name val="Arial Cyr"/>
      <family val="2"/>
      <charset val="204"/>
    </font>
    <font>
      <b/>
      <i/>
      <sz val="14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sz val="12"/>
      <name val="Arial Cyr"/>
      <family val="2"/>
      <charset val="204"/>
    </font>
    <font>
      <b/>
      <i/>
      <sz val="18"/>
      <name val="Arial Cyr"/>
      <charset val="204"/>
    </font>
    <font>
      <b/>
      <sz val="14"/>
      <color theme="1"/>
      <name val="Arial Cyr"/>
      <charset val="204"/>
    </font>
    <font>
      <sz val="14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" fontId="0" fillId="2" borderId="0" xfId="0" applyNumberFormat="1" applyFill="1"/>
    <xf numFmtId="4" fontId="0" fillId="2" borderId="0" xfId="0" applyNumberFormat="1" applyFill="1" applyAlignment="1">
      <alignment horizontal="center"/>
    </xf>
    <xf numFmtId="0" fontId="0" fillId="2" borderId="0" xfId="0" applyFill="1" applyBorder="1"/>
    <xf numFmtId="0" fontId="1" fillId="2" borderId="0" xfId="0" applyFont="1" applyFill="1"/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" fontId="1" fillId="2" borderId="0" xfId="0" applyNumberFormat="1" applyFont="1" applyFill="1"/>
    <xf numFmtId="0" fontId="2" fillId="2" borderId="0" xfId="0" applyFont="1" applyFill="1" applyAlignment="1"/>
    <xf numFmtId="1" fontId="3" fillId="2" borderId="2" xfId="0" applyNumberFormat="1" applyFont="1" applyFill="1" applyBorder="1" applyAlignment="1">
      <alignment horizontal="center"/>
    </xf>
    <xf numFmtId="1" fontId="0" fillId="2" borderId="0" xfId="0" applyNumberFormat="1" applyFill="1" applyBorder="1"/>
    <xf numFmtId="1" fontId="1" fillId="2" borderId="0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/>
    </xf>
    <xf numFmtId="2" fontId="6" fillId="2" borderId="2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center" wrapText="1"/>
    </xf>
    <xf numFmtId="1" fontId="7" fillId="2" borderId="2" xfId="0" applyNumberFormat="1" applyFont="1" applyFill="1" applyBorder="1" applyAlignment="1">
      <alignment horizontal="center" wrapText="1"/>
    </xf>
    <xf numFmtId="1" fontId="7" fillId="2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 vertical="center"/>
    </xf>
    <xf numFmtId="0" fontId="0" fillId="2" borderId="2" xfId="0" applyFill="1" applyBorder="1"/>
    <xf numFmtId="0" fontId="6" fillId="2" borderId="2" xfId="0" applyNumberFormat="1" applyFont="1" applyFill="1" applyBorder="1" applyAlignment="1">
      <alignment horizontal="left" wrapText="1"/>
    </xf>
    <xf numFmtId="1" fontId="0" fillId="2" borderId="2" xfId="0" applyNumberFormat="1" applyFill="1" applyBorder="1"/>
    <xf numFmtId="0" fontId="6" fillId="2" borderId="2" xfId="0" applyNumberFormat="1" applyFont="1" applyFill="1" applyBorder="1" applyAlignment="1">
      <alignment wrapText="1"/>
    </xf>
    <xf numFmtId="4" fontId="6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/>
    <xf numFmtId="0" fontId="6" fillId="2" borderId="2" xfId="0" applyFont="1" applyFill="1" applyBorder="1"/>
    <xf numFmtId="1" fontId="6" fillId="2" borderId="0" xfId="0" applyNumberFormat="1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6" fillId="2" borderId="2" xfId="0" applyNumberFormat="1" applyFont="1" applyFill="1" applyBorder="1" applyAlignment="1">
      <alignment horizontal="right"/>
    </xf>
    <xf numFmtId="0" fontId="4" fillId="2" borderId="10" xfId="0" applyNumberFormat="1" applyFont="1" applyFill="1" applyBorder="1" applyAlignment="1">
      <alignment horizontal="center"/>
    </xf>
    <xf numFmtId="0" fontId="9" fillId="2" borderId="2" xfId="0" applyNumberFormat="1" applyFont="1" applyFill="1" applyBorder="1" applyAlignment="1">
      <alignment horizontal="center"/>
    </xf>
    <xf numFmtId="0" fontId="10" fillId="2" borderId="2" xfId="0" applyNumberFormat="1" applyFont="1" applyFill="1" applyBorder="1"/>
    <xf numFmtId="0" fontId="10" fillId="2" borderId="2" xfId="0" applyNumberFormat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/>
    </xf>
    <xf numFmtId="2" fontId="10" fillId="2" borderId="2" xfId="0" applyNumberFormat="1" applyFont="1" applyFill="1" applyBorder="1" applyAlignment="1">
      <alignment horizontal="center"/>
    </xf>
    <xf numFmtId="1" fontId="10" fillId="2" borderId="2" xfId="0" applyNumberFormat="1" applyFont="1" applyFill="1" applyBorder="1" applyAlignment="1">
      <alignment horizontal="center" wrapText="1"/>
    </xf>
    <xf numFmtId="4" fontId="10" fillId="2" borderId="2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2" xfId="0" applyFont="1" applyFill="1" applyBorder="1"/>
    <xf numFmtId="1" fontId="6" fillId="2" borderId="10" xfId="0" applyNumberFormat="1" applyFont="1" applyFill="1" applyBorder="1" applyAlignment="1">
      <alignment horizontal="center" wrapText="1"/>
    </xf>
    <xf numFmtId="2" fontId="6" fillId="2" borderId="2" xfId="0" applyNumberFormat="1" applyFont="1" applyFill="1" applyBorder="1"/>
    <xf numFmtId="1" fontId="6" fillId="2" borderId="2" xfId="0" applyNumberFormat="1" applyFont="1" applyFill="1" applyBorder="1"/>
    <xf numFmtId="2" fontId="8" fillId="2" borderId="2" xfId="0" applyNumberFormat="1" applyFont="1" applyFill="1" applyBorder="1"/>
    <xf numFmtId="0" fontId="3" fillId="2" borderId="2" xfId="0" applyFont="1" applyFill="1" applyBorder="1"/>
    <xf numFmtId="1" fontId="4" fillId="2" borderId="1" xfId="0" applyNumberFormat="1" applyFont="1" applyFill="1" applyBorder="1" applyAlignment="1">
      <alignment horizontal="center"/>
    </xf>
    <xf numFmtId="1" fontId="6" fillId="2" borderId="2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NumberFormat="1" applyFont="1" applyFill="1" applyBorder="1" applyAlignment="1">
      <alignment horizontal="center"/>
    </xf>
    <xf numFmtId="0" fontId="6" fillId="2" borderId="10" xfId="0" applyNumberFormat="1" applyFont="1" applyFill="1" applyBorder="1"/>
    <xf numFmtId="1" fontId="6" fillId="2" borderId="10" xfId="0" applyNumberFormat="1" applyFont="1" applyFill="1" applyBorder="1" applyAlignment="1">
      <alignment horizontal="center"/>
    </xf>
    <xf numFmtId="2" fontId="6" fillId="2" borderId="10" xfId="0" applyNumberFormat="1" applyFont="1" applyFill="1" applyBorder="1"/>
    <xf numFmtId="1" fontId="6" fillId="2" borderId="10" xfId="0" applyNumberFormat="1" applyFont="1" applyFill="1" applyBorder="1"/>
    <xf numFmtId="4" fontId="6" fillId="2" borderId="10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 vertical="center"/>
    </xf>
    <xf numFmtId="0" fontId="6" fillId="2" borderId="15" xfId="0" applyNumberFormat="1" applyFont="1" applyFill="1" applyBorder="1"/>
    <xf numFmtId="0" fontId="6" fillId="2" borderId="5" xfId="0" applyNumberFormat="1" applyFont="1" applyFill="1" applyBorder="1" applyAlignment="1">
      <alignment horizontal="center"/>
    </xf>
    <xf numFmtId="0" fontId="6" fillId="2" borderId="3" xfId="0" applyNumberFormat="1" applyFont="1" applyFill="1" applyBorder="1"/>
    <xf numFmtId="2" fontId="6" fillId="2" borderId="2" xfId="0" applyNumberFormat="1" applyFont="1" applyFill="1" applyBorder="1" applyAlignment="1">
      <alignment horizontal="right"/>
    </xf>
    <xf numFmtId="0" fontId="0" fillId="2" borderId="2" xfId="0" applyNumberFormat="1" applyFill="1" applyBorder="1" applyAlignment="1">
      <alignment horizontal="center"/>
    </xf>
    <xf numFmtId="0" fontId="8" fillId="2" borderId="2" xfId="0" applyFont="1" applyFill="1" applyBorder="1" applyAlignment="1"/>
    <xf numFmtId="0" fontId="0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/>
    <xf numFmtId="1" fontId="1" fillId="2" borderId="2" xfId="0" applyNumberFormat="1" applyFont="1" applyFill="1" applyBorder="1"/>
    <xf numFmtId="1" fontId="1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/>
    <xf numFmtId="1" fontId="1" fillId="2" borderId="2" xfId="0" applyNumberFormat="1" applyFont="1" applyFill="1" applyBorder="1" applyAlignment="1">
      <alignment horizontal="center" wrapText="1"/>
    </xf>
    <xf numFmtId="4" fontId="1" fillId="2" borderId="2" xfId="0" applyNumberFormat="1" applyFont="1" applyFill="1" applyBorder="1" applyAlignment="1">
      <alignment horizontal="center"/>
    </xf>
    <xf numFmtId="0" fontId="0" fillId="2" borderId="0" xfId="0" applyFont="1" applyFill="1" applyBorder="1"/>
    <xf numFmtId="0" fontId="0" fillId="2" borderId="2" xfId="0" applyFont="1" applyFill="1" applyBorder="1"/>
    <xf numFmtId="2" fontId="1" fillId="2" borderId="2" xfId="0" applyNumberFormat="1" applyFont="1" applyFill="1" applyBorder="1" applyAlignment="1">
      <alignment horizontal="right"/>
    </xf>
    <xf numFmtId="0" fontId="0" fillId="2" borderId="0" xfId="0" applyFont="1" applyFill="1"/>
    <xf numFmtId="0" fontId="6" fillId="2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2" fontId="8" fillId="2" borderId="2" xfId="0" applyNumberFormat="1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NumberFormat="1" applyFont="1" applyFill="1" applyAlignment="1">
      <alignment horizontal="center"/>
    </xf>
    <xf numFmtId="1" fontId="13" fillId="2" borderId="0" xfId="0" applyNumberFormat="1" applyFont="1" applyFill="1"/>
    <xf numFmtId="1" fontId="13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Border="1"/>
    <xf numFmtId="1" fontId="14" fillId="2" borderId="0" xfId="0" applyNumberFormat="1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15" fillId="2" borderId="0" xfId="0" applyFont="1" applyFill="1"/>
    <xf numFmtId="0" fontId="15" fillId="2" borderId="0" xfId="0" applyFont="1" applyFill="1" applyAlignment="1">
      <alignment horizontal="center"/>
    </xf>
    <xf numFmtId="1" fontId="15" fillId="2" borderId="0" xfId="0" applyNumberFormat="1" applyFont="1" applyFill="1"/>
    <xf numFmtId="0" fontId="16" fillId="2" borderId="0" xfId="0" applyFont="1" applyFill="1"/>
    <xf numFmtId="0" fontId="17" fillId="2" borderId="0" xfId="0" applyFont="1" applyFill="1" applyAlignment="1"/>
    <xf numFmtId="1" fontId="4" fillId="2" borderId="0" xfId="0" applyNumberFormat="1" applyFont="1" applyFill="1" applyBorder="1" applyAlignment="1">
      <alignment horizontal="center"/>
    </xf>
    <xf numFmtId="1" fontId="13" fillId="2" borderId="2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8" fillId="2" borderId="2" xfId="0" applyFont="1" applyFill="1" applyBorder="1" applyAlignment="1">
      <alignment wrapText="1"/>
    </xf>
    <xf numFmtId="2" fontId="1" fillId="2" borderId="2" xfId="0" applyNumberFormat="1" applyFont="1" applyFill="1" applyBorder="1" applyAlignment="1">
      <alignment horizontal="center"/>
    </xf>
    <xf numFmtId="0" fontId="18" fillId="2" borderId="2" xfId="0" applyFont="1" applyFill="1" applyBorder="1"/>
    <xf numFmtId="4" fontId="2" fillId="2" borderId="2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13" fillId="2" borderId="0" xfId="0" applyNumberFormat="1" applyFont="1" applyFill="1" applyBorder="1" applyAlignment="1">
      <alignment horizontal="center"/>
    </xf>
    <xf numFmtId="0" fontId="14" fillId="2" borderId="0" xfId="0" applyFont="1" applyFill="1" applyAlignment="1"/>
    <xf numFmtId="1" fontId="13" fillId="2" borderId="0" xfId="0" applyNumberFormat="1" applyFont="1" applyFill="1" applyBorder="1" applyAlignment="1">
      <alignment horizontal="center" wrapText="1"/>
    </xf>
    <xf numFmtId="4" fontId="13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Border="1"/>
    <xf numFmtId="0" fontId="14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vertical="center"/>
    </xf>
    <xf numFmtId="0" fontId="14" fillId="2" borderId="0" xfId="0" applyFont="1" applyFill="1" applyBorder="1"/>
    <xf numFmtId="0" fontId="14" fillId="2" borderId="2" xfId="0" applyFont="1" applyFill="1" applyBorder="1"/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1" fillId="2" borderId="2" xfId="0" applyNumberFormat="1" applyFont="1" applyFill="1" applyBorder="1" applyAlignment="1">
      <alignment horizontal="right"/>
    </xf>
    <xf numFmtId="1" fontId="1" fillId="2" borderId="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/>
    <xf numFmtId="0" fontId="1" fillId="2" borderId="0" xfId="0" applyFont="1" applyFill="1" applyBorder="1"/>
    <xf numFmtId="1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0" fontId="1" fillId="2" borderId="15" xfId="0" applyFont="1" applyFill="1" applyBorder="1"/>
    <xf numFmtId="0" fontId="1" fillId="2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/>
    <xf numFmtId="4" fontId="1" fillId="2" borderId="0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 wrapText="1"/>
    </xf>
    <xf numFmtId="0" fontId="2" fillId="2" borderId="1" xfId="0" applyFont="1" applyFill="1" applyBorder="1"/>
    <xf numFmtId="0" fontId="13" fillId="2" borderId="0" xfId="0" applyFont="1" applyFill="1" applyBorder="1" applyAlignment="1">
      <alignment horizontal="center"/>
    </xf>
    <xf numFmtId="2" fontId="13" fillId="2" borderId="0" xfId="0" applyNumberFormat="1" applyFont="1" applyFill="1"/>
    <xf numFmtId="0" fontId="2" fillId="2" borderId="2" xfId="0" applyFont="1" applyFill="1" applyBorder="1"/>
    <xf numFmtId="0" fontId="2" fillId="2" borderId="0" xfId="0" applyFont="1" applyFill="1"/>
    <xf numFmtId="0" fontId="20" fillId="2" borderId="0" xfId="0" applyFont="1" applyFill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14" fillId="2" borderId="6" xfId="0" applyFont="1" applyFill="1" applyBorder="1"/>
    <xf numFmtId="4" fontId="14" fillId="2" borderId="0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0" fontId="1" fillId="2" borderId="6" xfId="0" applyFont="1" applyFill="1" applyBorder="1"/>
    <xf numFmtId="2" fontId="12" fillId="2" borderId="0" xfId="0" applyNumberFormat="1" applyFont="1" applyFill="1" applyAlignment="1"/>
    <xf numFmtId="0" fontId="1" fillId="2" borderId="0" xfId="0" applyNumberFormat="1" applyFont="1" applyFill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>
      <alignment horizontal="center"/>
    </xf>
    <xf numFmtId="1" fontId="12" fillId="2" borderId="0" xfId="0" applyNumberFormat="1" applyFont="1" applyFill="1"/>
    <xf numFmtId="1" fontId="1" fillId="2" borderId="2" xfId="0" applyNumberFormat="1" applyFont="1" applyFill="1" applyBorder="1" applyAlignment="1">
      <alignment horizontal="right" wrapText="1"/>
    </xf>
    <xf numFmtId="1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4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8" fillId="3" borderId="2" xfId="0" applyFont="1" applyFill="1" applyBorder="1"/>
    <xf numFmtId="0" fontId="1" fillId="3" borderId="2" xfId="0" applyFont="1" applyFill="1" applyBorder="1"/>
    <xf numFmtId="0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/>
    <xf numFmtId="1" fontId="1" fillId="3" borderId="2" xfId="0" applyNumberFormat="1" applyFon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>
      <alignment horizontal="center"/>
    </xf>
    <xf numFmtId="0" fontId="0" fillId="3" borderId="0" xfId="0" applyFill="1" applyBorder="1"/>
    <xf numFmtId="0" fontId="0" fillId="3" borderId="2" xfId="0" applyFill="1" applyBorder="1"/>
    <xf numFmtId="1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left" wrapText="1"/>
    </xf>
    <xf numFmtId="0" fontId="19" fillId="3" borderId="2" xfId="0" applyNumberFormat="1" applyFont="1" applyFill="1" applyBorder="1" applyAlignment="1">
      <alignment horizontal="center" wrapText="1"/>
    </xf>
    <xf numFmtId="1" fontId="5" fillId="3" borderId="2" xfId="0" applyNumberFormat="1" applyFont="1" applyFill="1" applyBorder="1" applyAlignment="1">
      <alignment horizontal="center"/>
    </xf>
    <xf numFmtId="0" fontId="19" fillId="3" borderId="1" xfId="0" applyNumberFormat="1" applyFont="1" applyFill="1" applyBorder="1" applyAlignment="1">
      <alignment horizontal="center"/>
    </xf>
    <xf numFmtId="0" fontId="6" fillId="2" borderId="15" xfId="0" applyNumberFormat="1" applyFont="1" applyFill="1" applyBorder="1" applyAlignment="1">
      <alignment wrapText="1"/>
    </xf>
    <xf numFmtId="0" fontId="19" fillId="3" borderId="15" xfId="0" applyNumberFormat="1" applyFont="1" applyFill="1" applyBorder="1" applyAlignment="1">
      <alignment wrapText="1"/>
    </xf>
    <xf numFmtId="0" fontId="2" fillId="2" borderId="4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horizontal="center" wrapText="1"/>
    </xf>
    <xf numFmtId="0" fontId="6" fillId="2" borderId="4" xfId="0" applyNumberFormat="1" applyFont="1" applyFill="1" applyBorder="1" applyAlignment="1">
      <alignment horizontal="center"/>
    </xf>
    <xf numFmtId="0" fontId="19" fillId="3" borderId="3" xfId="0" applyNumberFormat="1" applyFont="1" applyFill="1" applyBorder="1" applyAlignment="1"/>
    <xf numFmtId="0" fontId="19" fillId="3" borderId="2" xfId="0" applyNumberFormat="1" applyFont="1" applyFill="1" applyBorder="1" applyAlignment="1">
      <alignment horizontal="left" wrapText="1"/>
    </xf>
    <xf numFmtId="0" fontId="21" fillId="2" borderId="2" xfId="0" applyNumberFormat="1" applyFont="1" applyFill="1" applyBorder="1"/>
    <xf numFmtId="0" fontId="2" fillId="2" borderId="4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19" fillId="3" borderId="2" xfId="0" applyFont="1" applyFill="1" applyBorder="1" applyAlignment="1">
      <alignment wrapText="1"/>
    </xf>
    <xf numFmtId="0" fontId="19" fillId="3" borderId="15" xfId="0" applyFont="1" applyFill="1" applyBorder="1"/>
    <xf numFmtId="0" fontId="2" fillId="2" borderId="2" xfId="0" applyNumberFormat="1" applyFont="1" applyFill="1" applyBorder="1" applyAlignment="1">
      <alignment horizontal="center" wrapText="1"/>
    </xf>
    <xf numFmtId="1" fontId="20" fillId="2" borderId="0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1" fillId="2" borderId="2" xfId="0" applyNumberFormat="1" applyFont="1" applyFill="1" applyBorder="1" applyAlignment="1">
      <alignment wrapText="1"/>
    </xf>
    <xf numFmtId="1" fontId="21" fillId="2" borderId="2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6" fillId="2" borderId="3" xfId="0" applyNumberFormat="1" applyFont="1" applyFill="1" applyBorder="1" applyAlignment="1">
      <alignment wrapText="1"/>
    </xf>
    <xf numFmtId="0" fontId="6" fillId="2" borderId="4" xfId="0" applyNumberFormat="1" applyFont="1" applyFill="1" applyBorder="1"/>
    <xf numFmtId="1" fontId="6" fillId="2" borderId="4" xfId="0" applyNumberFormat="1" applyFont="1" applyFill="1" applyBorder="1"/>
    <xf numFmtId="1" fontId="6" fillId="2" borderId="5" xfId="0" applyNumberFormat="1" applyFont="1" applyFill="1" applyBorder="1" applyAlignment="1">
      <alignment horizontal="center"/>
    </xf>
    <xf numFmtId="4" fontId="2" fillId="2" borderId="2" xfId="0" applyNumberFormat="1" applyFont="1" applyFill="1" applyBorder="1" applyAlignment="1">
      <alignment horizontal="center" wrapText="1"/>
    </xf>
    <xf numFmtId="1" fontId="2" fillId="2" borderId="2" xfId="0" applyNumberFormat="1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0" fontId="10" fillId="2" borderId="15" xfId="0" applyNumberFormat="1" applyFont="1" applyFill="1" applyBorder="1"/>
    <xf numFmtId="0" fontId="6" fillId="2" borderId="7" xfId="0" applyNumberFormat="1" applyFont="1" applyFill="1" applyBorder="1"/>
    <xf numFmtId="1" fontId="6" fillId="2" borderId="4" xfId="0" applyNumberFormat="1" applyFont="1" applyFill="1" applyBorder="1" applyAlignment="1">
      <alignment horizontal="center"/>
    </xf>
    <xf numFmtId="2" fontId="6" fillId="2" borderId="4" xfId="0" applyNumberFormat="1" applyFont="1" applyFill="1" applyBorder="1"/>
    <xf numFmtId="2" fontId="6" fillId="2" borderId="5" xfId="0" applyNumberFormat="1" applyFont="1" applyFill="1" applyBorder="1"/>
    <xf numFmtId="4" fontId="23" fillId="2" borderId="2" xfId="0" applyNumberFormat="1" applyFont="1" applyFill="1" applyBorder="1" applyAlignment="1">
      <alignment horizontal="center"/>
    </xf>
    <xf numFmtId="1" fontId="23" fillId="2" borderId="2" xfId="0" applyNumberFormat="1" applyFont="1" applyFill="1" applyBorder="1" applyAlignment="1">
      <alignment horizontal="center" wrapText="1"/>
    </xf>
    <xf numFmtId="0" fontId="21" fillId="2" borderId="15" xfId="0" applyNumberFormat="1" applyFont="1" applyFill="1" applyBorder="1"/>
    <xf numFmtId="0" fontId="24" fillId="2" borderId="0" xfId="0" applyFont="1" applyFill="1" applyAlignment="1">
      <alignment horizontal="center"/>
    </xf>
    <xf numFmtId="0" fontId="24" fillId="2" borderId="0" xfId="0" applyFont="1" applyFill="1" applyBorder="1"/>
    <xf numFmtId="0" fontId="24" fillId="2" borderId="0" xfId="0" applyFont="1" applyFill="1"/>
    <xf numFmtId="0" fontId="19" fillId="2" borderId="15" xfId="0" applyNumberFormat="1" applyFont="1" applyFill="1" applyBorder="1" applyAlignment="1">
      <alignment wrapText="1"/>
    </xf>
    <xf numFmtId="0" fontId="1" fillId="2" borderId="3" xfId="0" applyNumberFormat="1" applyFont="1" applyFill="1" applyBorder="1"/>
    <xf numFmtId="0" fontId="1" fillId="2" borderId="4" xfId="0" applyNumberFormat="1" applyFont="1" applyFill="1" applyBorder="1" applyAlignment="1">
      <alignment horizontal="center"/>
    </xf>
    <xf numFmtId="1" fontId="1" fillId="2" borderId="4" xfId="0" applyNumberFormat="1" applyFont="1" applyFill="1" applyBorder="1"/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/>
    <xf numFmtId="1" fontId="1" fillId="2" borderId="4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vertical="center"/>
    </xf>
    <xf numFmtId="1" fontId="1" fillId="2" borderId="0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  <xf numFmtId="2" fontId="3" fillId="2" borderId="7" xfId="0" applyNumberFormat="1" applyFont="1" applyFill="1" applyBorder="1" applyAlignment="1">
      <alignment horizontal="center" vertical="top" wrapText="1"/>
    </xf>
    <xf numFmtId="0" fontId="2" fillId="6" borderId="5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2" fontId="25" fillId="2" borderId="1" xfId="0" applyNumberFormat="1" applyFont="1" applyFill="1" applyBorder="1" applyAlignment="1">
      <alignment vertical="top" wrapText="1"/>
    </xf>
    <xf numFmtId="1" fontId="1" fillId="2" borderId="2" xfId="0" applyNumberFormat="1" applyFont="1" applyFill="1" applyBorder="1" applyAlignment="1">
      <alignment horizontal="left"/>
    </xf>
    <xf numFmtId="2" fontId="18" fillId="2" borderId="2" xfId="0" applyNumberFormat="1" applyFont="1" applyFill="1" applyBorder="1"/>
    <xf numFmtId="0" fontId="21" fillId="2" borderId="2" xfId="0" applyNumberFormat="1" applyFont="1" applyFill="1" applyBorder="1" applyAlignment="1">
      <alignment horizontal="center"/>
    </xf>
    <xf numFmtId="0" fontId="21" fillId="2" borderId="2" xfId="0" applyNumberFormat="1" applyFont="1" applyFill="1" applyBorder="1" applyAlignment="1">
      <alignment wrapText="1"/>
    </xf>
    <xf numFmtId="0" fontId="6" fillId="2" borderId="10" xfId="0" applyNumberFormat="1" applyFont="1" applyFill="1" applyBorder="1" applyAlignment="1">
      <alignment wrapText="1"/>
    </xf>
    <xf numFmtId="0" fontId="18" fillId="2" borderId="2" xfId="0" applyNumberFormat="1" applyFont="1" applyFill="1" applyBorder="1" applyAlignment="1">
      <alignment horizontal="left" wrapText="1"/>
    </xf>
    <xf numFmtId="0" fontId="1" fillId="2" borderId="2" xfId="0" applyNumberFormat="1" applyFont="1" applyFill="1" applyBorder="1" applyAlignment="1">
      <alignment wrapText="1"/>
    </xf>
    <xf numFmtId="0" fontId="1" fillId="2" borderId="2" xfId="0" applyNumberFormat="1" applyFont="1" applyFill="1" applyBorder="1" applyAlignment="1">
      <alignment vertical="center"/>
    </xf>
    <xf numFmtId="4" fontId="26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 wrapText="1"/>
    </xf>
    <xf numFmtId="0" fontId="2" fillId="2" borderId="2" xfId="0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18" fillId="2" borderId="3" xfId="0" applyNumberFormat="1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right"/>
    </xf>
    <xf numFmtId="0" fontId="18" fillId="2" borderId="2" xfId="0" applyFont="1" applyFill="1" applyBorder="1" applyAlignment="1">
      <alignment horizontal="right"/>
    </xf>
    <xf numFmtId="0" fontId="19" fillId="3" borderId="3" xfId="0" applyNumberFormat="1" applyFont="1" applyFill="1" applyBorder="1" applyAlignment="1">
      <alignment horizontal="left"/>
    </xf>
    <xf numFmtId="0" fontId="19" fillId="3" borderId="8" xfId="0" applyFont="1" applyFill="1" applyBorder="1" applyAlignment="1">
      <alignment horizontal="left"/>
    </xf>
    <xf numFmtId="1" fontId="19" fillId="4" borderId="2" xfId="0" applyNumberFormat="1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2" fillId="4" borderId="3" xfId="0" applyNumberFormat="1" applyFont="1" applyFill="1" applyBorder="1" applyAlignment="1">
      <alignment horizontal="center" wrapText="1"/>
    </xf>
    <xf numFmtId="0" fontId="2" fillId="4" borderId="4" xfId="0" applyNumberFormat="1" applyFont="1" applyFill="1" applyBorder="1" applyAlignment="1">
      <alignment horizontal="center" wrapText="1"/>
    </xf>
    <xf numFmtId="0" fontId="2" fillId="4" borderId="5" xfId="0" applyNumberFormat="1" applyFont="1" applyFill="1" applyBorder="1" applyAlignment="1">
      <alignment horizontal="center" wrapText="1"/>
    </xf>
    <xf numFmtId="0" fontId="2" fillId="4" borderId="3" xfId="0" applyNumberFormat="1" applyFont="1" applyFill="1" applyBorder="1" applyAlignment="1">
      <alignment horizontal="center"/>
    </xf>
    <xf numFmtId="0" fontId="2" fillId="4" borderId="4" xfId="0" applyNumberFormat="1" applyFont="1" applyFill="1" applyBorder="1" applyAlignment="1">
      <alignment horizontal="center"/>
    </xf>
    <xf numFmtId="0" fontId="2" fillId="4" borderId="5" xfId="0" applyNumberFormat="1" applyFont="1" applyFill="1" applyBorder="1" applyAlignment="1">
      <alignment horizontal="center"/>
    </xf>
    <xf numFmtId="0" fontId="2" fillId="6" borderId="3" xfId="0" applyNumberFormat="1" applyFont="1" applyFill="1" applyBorder="1" applyAlignment="1">
      <alignment horizontal="center"/>
    </xf>
    <xf numFmtId="0" fontId="2" fillId="6" borderId="4" xfId="0" applyNumberFormat="1" applyFont="1" applyFill="1" applyBorder="1" applyAlignment="1">
      <alignment horizontal="center"/>
    </xf>
    <xf numFmtId="0" fontId="2" fillId="6" borderId="5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>
      <alignment horizontal="center" vertical="top" wrapText="1"/>
    </xf>
    <xf numFmtId="2" fontId="3" fillId="2" borderId="10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10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10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5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10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top" wrapText="1"/>
    </xf>
    <xf numFmtId="2" fontId="3" fillId="2" borderId="7" xfId="0" applyNumberFormat="1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top" wrapText="1"/>
    </xf>
    <xf numFmtId="2" fontId="3" fillId="2" borderId="9" xfId="0" applyNumberFormat="1" applyFont="1" applyFill="1" applyBorder="1" applyAlignment="1">
      <alignment horizontal="center" vertical="top" wrapText="1"/>
    </xf>
    <xf numFmtId="2" fontId="3" fillId="2" borderId="11" xfId="0" applyNumberFormat="1" applyFont="1" applyFill="1" applyBorder="1" applyAlignment="1">
      <alignment horizontal="center" vertical="top" wrapText="1"/>
    </xf>
    <xf numFmtId="2" fontId="3" fillId="2" borderId="12" xfId="0" applyNumberFormat="1" applyFont="1" applyFill="1" applyBorder="1" applyAlignment="1">
      <alignment horizontal="center" vertical="top" wrapText="1"/>
    </xf>
    <xf numFmtId="2" fontId="2" fillId="5" borderId="13" xfId="0" applyNumberFormat="1" applyFont="1" applyFill="1" applyBorder="1" applyAlignment="1">
      <alignment horizontal="center"/>
    </xf>
    <xf numFmtId="2" fontId="25" fillId="2" borderId="7" xfId="0" applyNumberFormat="1" applyFont="1" applyFill="1" applyBorder="1" applyAlignment="1">
      <alignment horizontal="center" vertical="top" wrapText="1"/>
    </xf>
    <xf numFmtId="2" fontId="25" fillId="2" borderId="8" xfId="0" applyNumberFormat="1" applyFont="1" applyFill="1" applyBorder="1" applyAlignment="1">
      <alignment horizontal="center" vertical="top" wrapText="1"/>
    </xf>
    <xf numFmtId="2" fontId="25" fillId="2" borderId="9" xfId="0" applyNumberFormat="1" applyFont="1" applyFill="1" applyBorder="1" applyAlignment="1">
      <alignment horizontal="center" vertical="top" wrapText="1"/>
    </xf>
    <xf numFmtId="2" fontId="25" fillId="2" borderId="10" xfId="0" applyNumberFormat="1" applyFont="1" applyFill="1" applyBorder="1" applyAlignment="1">
      <alignment horizontal="center" vertical="top" wrapText="1"/>
    </xf>
    <xf numFmtId="2" fontId="25" fillId="2" borderId="11" xfId="0" applyNumberFormat="1" applyFont="1" applyFill="1" applyBorder="1" applyAlignment="1">
      <alignment horizontal="center" vertical="top" wrapText="1"/>
    </xf>
    <xf numFmtId="2" fontId="25" fillId="2" borderId="12" xfId="0" applyNumberFormat="1" applyFont="1" applyFill="1" applyBorder="1" applyAlignment="1">
      <alignment horizontal="center" vertical="top" wrapText="1"/>
    </xf>
    <xf numFmtId="2" fontId="25" fillId="2" borderId="15" xfId="0" applyNumberFormat="1" applyFont="1" applyFill="1" applyBorder="1" applyAlignment="1">
      <alignment horizontal="center" vertical="center" wrapText="1"/>
    </xf>
    <xf numFmtId="2" fontId="25" fillId="2" borderId="14" xfId="0" applyNumberFormat="1" applyFont="1" applyFill="1" applyBorder="1" applyAlignment="1">
      <alignment horizontal="center" vertical="center" wrapText="1"/>
    </xf>
    <xf numFmtId="2" fontId="25" fillId="2" borderId="7" xfId="0" applyNumberFormat="1" applyFont="1" applyFill="1" applyBorder="1" applyAlignment="1">
      <alignment horizontal="center" vertical="center" wrapText="1"/>
    </xf>
    <xf numFmtId="2" fontId="25" fillId="2" borderId="9" xfId="0" applyNumberFormat="1" applyFont="1" applyFill="1" applyBorder="1" applyAlignment="1">
      <alignment horizontal="center" vertical="center" wrapText="1"/>
    </xf>
    <xf numFmtId="2" fontId="25" fillId="2" borderId="2" xfId="0" applyNumberFormat="1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0" fontId="2" fillId="5" borderId="5" xfId="0" applyNumberFormat="1" applyFont="1" applyFill="1" applyBorder="1" applyAlignment="1">
      <alignment horizontal="center"/>
    </xf>
    <xf numFmtId="0" fontId="22" fillId="6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A702"/>
  <sheetViews>
    <sheetView tabSelected="1" view="pageBreakPreview" topLeftCell="A604" zoomScale="75" zoomScaleNormal="75" zoomScaleSheetLayoutView="75" workbookViewId="0">
      <pane xSplit="3" topLeftCell="D1" activePane="topRight" state="frozen"/>
      <selection activeCell="A434" sqref="A434"/>
      <selection pane="topRight" activeCell="Q582" sqref="Q582"/>
    </sheetView>
  </sheetViews>
  <sheetFormatPr defaultRowHeight="15"/>
  <cols>
    <col min="1" max="1" width="2.7109375" style="1" customWidth="1"/>
    <col min="2" max="2" width="43.5703125" style="2" customWidth="1"/>
    <col min="3" max="3" width="9.7109375" style="1" customWidth="1"/>
    <col min="4" max="4" width="9.42578125" style="2" customWidth="1"/>
    <col min="5" max="5" width="8" style="3" customWidth="1"/>
    <col min="6" max="6" width="9.85546875" style="2" customWidth="1"/>
    <col min="7" max="7" width="10.140625" style="2" customWidth="1"/>
    <col min="8" max="9" width="11.7109375" style="2" customWidth="1"/>
    <col min="10" max="10" width="6.28515625" style="2" customWidth="1"/>
    <col min="11" max="12" width="14.5703125" style="2" customWidth="1"/>
    <col min="13" max="13" width="4.42578125" style="2" customWidth="1"/>
    <col min="14" max="14" width="9.85546875" style="2" customWidth="1"/>
    <col min="15" max="15" width="6" style="2" customWidth="1"/>
    <col min="16" max="16" width="10" style="2" customWidth="1"/>
    <col min="17" max="17" width="7" style="2" customWidth="1"/>
    <col min="18" max="18" width="9.42578125" style="2" customWidth="1"/>
    <col min="19" max="19" width="7" style="2" customWidth="1"/>
    <col min="20" max="20" width="7.28515625" style="2" customWidth="1"/>
    <col min="21" max="21" width="11.28515625" style="2" customWidth="1"/>
    <col min="22" max="22" width="12.7109375" style="2" customWidth="1"/>
    <col min="23" max="23" width="12.5703125" style="4" customWidth="1"/>
    <col min="24" max="24" width="20.85546875" style="1" customWidth="1"/>
    <col min="25" max="79" width="9.140625" style="5"/>
    <col min="80" max="252" width="9.140625" style="2"/>
    <col min="253" max="253" width="2.7109375" style="2" customWidth="1"/>
    <col min="254" max="254" width="30.42578125" style="2" customWidth="1"/>
    <col min="255" max="255" width="21.5703125" style="2" customWidth="1"/>
    <col min="256" max="256" width="9.7109375" style="2" customWidth="1"/>
    <col min="257" max="257" width="9.42578125" style="2" customWidth="1"/>
    <col min="258" max="258" width="7.42578125" style="2" customWidth="1"/>
    <col min="259" max="259" width="9.85546875" style="2" customWidth="1"/>
    <col min="260" max="260" width="10.140625" style="2" customWidth="1"/>
    <col min="261" max="261" width="11.7109375" style="2" customWidth="1"/>
    <col min="262" max="262" width="6.28515625" style="2" customWidth="1"/>
    <col min="263" max="263" width="10" style="2" customWidth="1"/>
    <col min="264" max="264" width="4.42578125" style="2" customWidth="1"/>
    <col min="265" max="265" width="6.7109375" style="2" customWidth="1"/>
    <col min="266" max="266" width="5.5703125" style="2" customWidth="1"/>
    <col min="267" max="267" width="10" style="2" customWidth="1"/>
    <col min="268" max="268" width="7" style="2" customWidth="1"/>
    <col min="269" max="269" width="9.42578125" style="2" customWidth="1"/>
    <col min="270" max="270" width="7.28515625" style="2" customWidth="1"/>
    <col min="271" max="271" width="7.42578125" style="2" customWidth="1"/>
    <col min="272" max="272" width="9.85546875" style="2" customWidth="1"/>
    <col min="273" max="273" width="12.7109375" style="2" customWidth="1"/>
    <col min="274" max="274" width="12.5703125" style="2" customWidth="1"/>
    <col min="275" max="275" width="18" style="2" customWidth="1"/>
    <col min="276" max="276" width="11.5703125" style="2" customWidth="1"/>
    <col min="277" max="277" width="15" style="2" customWidth="1"/>
    <col min="278" max="278" width="14.28515625" style="2" customWidth="1"/>
    <col min="279" max="279" width="13.42578125" style="2" customWidth="1"/>
    <col min="280" max="280" width="14.5703125" style="2" customWidth="1"/>
    <col min="281" max="508" width="9.140625" style="2"/>
    <col min="509" max="509" width="2.7109375" style="2" customWidth="1"/>
    <col min="510" max="510" width="30.42578125" style="2" customWidth="1"/>
    <col min="511" max="511" width="21.5703125" style="2" customWidth="1"/>
    <col min="512" max="512" width="9.7109375" style="2" customWidth="1"/>
    <col min="513" max="513" width="9.42578125" style="2" customWidth="1"/>
    <col min="514" max="514" width="7.42578125" style="2" customWidth="1"/>
    <col min="515" max="515" width="9.85546875" style="2" customWidth="1"/>
    <col min="516" max="516" width="10.140625" style="2" customWidth="1"/>
    <col min="517" max="517" width="11.7109375" style="2" customWidth="1"/>
    <col min="518" max="518" width="6.28515625" style="2" customWidth="1"/>
    <col min="519" max="519" width="10" style="2" customWidth="1"/>
    <col min="520" max="520" width="4.42578125" style="2" customWidth="1"/>
    <col min="521" max="521" width="6.7109375" style="2" customWidth="1"/>
    <col min="522" max="522" width="5.5703125" style="2" customWidth="1"/>
    <col min="523" max="523" width="10" style="2" customWidth="1"/>
    <col min="524" max="524" width="7" style="2" customWidth="1"/>
    <col min="525" max="525" width="9.42578125" style="2" customWidth="1"/>
    <col min="526" max="526" width="7.28515625" style="2" customWidth="1"/>
    <col min="527" max="527" width="7.42578125" style="2" customWidth="1"/>
    <col min="528" max="528" width="9.85546875" style="2" customWidth="1"/>
    <col min="529" max="529" width="12.7109375" style="2" customWidth="1"/>
    <col min="530" max="530" width="12.5703125" style="2" customWidth="1"/>
    <col min="531" max="531" width="18" style="2" customWidth="1"/>
    <col min="532" max="532" width="11.5703125" style="2" customWidth="1"/>
    <col min="533" max="533" width="15" style="2" customWidth="1"/>
    <col min="534" max="534" width="14.28515625" style="2" customWidth="1"/>
    <col min="535" max="535" width="13.42578125" style="2" customWidth="1"/>
    <col min="536" max="536" width="14.5703125" style="2" customWidth="1"/>
    <col min="537" max="764" width="9.140625" style="2"/>
    <col min="765" max="765" width="2.7109375" style="2" customWidth="1"/>
    <col min="766" max="766" width="30.42578125" style="2" customWidth="1"/>
    <col min="767" max="767" width="21.5703125" style="2" customWidth="1"/>
    <col min="768" max="768" width="9.7109375" style="2" customWidth="1"/>
    <col min="769" max="769" width="9.42578125" style="2" customWidth="1"/>
    <col min="770" max="770" width="7.42578125" style="2" customWidth="1"/>
    <col min="771" max="771" width="9.85546875" style="2" customWidth="1"/>
    <col min="772" max="772" width="10.140625" style="2" customWidth="1"/>
    <col min="773" max="773" width="11.7109375" style="2" customWidth="1"/>
    <col min="774" max="774" width="6.28515625" style="2" customWidth="1"/>
    <col min="775" max="775" width="10" style="2" customWidth="1"/>
    <col min="776" max="776" width="4.42578125" style="2" customWidth="1"/>
    <col min="777" max="777" width="6.7109375" style="2" customWidth="1"/>
    <col min="778" max="778" width="5.5703125" style="2" customWidth="1"/>
    <col min="779" max="779" width="10" style="2" customWidth="1"/>
    <col min="780" max="780" width="7" style="2" customWidth="1"/>
    <col min="781" max="781" width="9.42578125" style="2" customWidth="1"/>
    <col min="782" max="782" width="7.28515625" style="2" customWidth="1"/>
    <col min="783" max="783" width="7.42578125" style="2" customWidth="1"/>
    <col min="784" max="784" width="9.85546875" style="2" customWidth="1"/>
    <col min="785" max="785" width="12.7109375" style="2" customWidth="1"/>
    <col min="786" max="786" width="12.5703125" style="2" customWidth="1"/>
    <col min="787" max="787" width="18" style="2" customWidth="1"/>
    <col min="788" max="788" width="11.5703125" style="2" customWidth="1"/>
    <col min="789" max="789" width="15" style="2" customWidth="1"/>
    <col min="790" max="790" width="14.28515625" style="2" customWidth="1"/>
    <col min="791" max="791" width="13.42578125" style="2" customWidth="1"/>
    <col min="792" max="792" width="14.5703125" style="2" customWidth="1"/>
    <col min="793" max="1020" width="9.140625" style="2"/>
    <col min="1021" max="1021" width="2.7109375" style="2" customWidth="1"/>
    <col min="1022" max="1022" width="30.42578125" style="2" customWidth="1"/>
    <col min="1023" max="1023" width="21.5703125" style="2" customWidth="1"/>
    <col min="1024" max="1024" width="9.7109375" style="2" customWidth="1"/>
    <col min="1025" max="1025" width="9.42578125" style="2" customWidth="1"/>
    <col min="1026" max="1026" width="7.42578125" style="2" customWidth="1"/>
    <col min="1027" max="1027" width="9.85546875" style="2" customWidth="1"/>
    <col min="1028" max="1028" width="10.140625" style="2" customWidth="1"/>
    <col min="1029" max="1029" width="11.7109375" style="2" customWidth="1"/>
    <col min="1030" max="1030" width="6.28515625" style="2" customWidth="1"/>
    <col min="1031" max="1031" width="10" style="2" customWidth="1"/>
    <col min="1032" max="1032" width="4.42578125" style="2" customWidth="1"/>
    <col min="1033" max="1033" width="6.7109375" style="2" customWidth="1"/>
    <col min="1034" max="1034" width="5.5703125" style="2" customWidth="1"/>
    <col min="1035" max="1035" width="10" style="2" customWidth="1"/>
    <col min="1036" max="1036" width="7" style="2" customWidth="1"/>
    <col min="1037" max="1037" width="9.42578125" style="2" customWidth="1"/>
    <col min="1038" max="1038" width="7.28515625" style="2" customWidth="1"/>
    <col min="1039" max="1039" width="7.42578125" style="2" customWidth="1"/>
    <col min="1040" max="1040" width="9.85546875" style="2" customWidth="1"/>
    <col min="1041" max="1041" width="12.7109375" style="2" customWidth="1"/>
    <col min="1042" max="1042" width="12.5703125" style="2" customWidth="1"/>
    <col min="1043" max="1043" width="18" style="2" customWidth="1"/>
    <col min="1044" max="1044" width="11.5703125" style="2" customWidth="1"/>
    <col min="1045" max="1045" width="15" style="2" customWidth="1"/>
    <col min="1046" max="1046" width="14.28515625" style="2" customWidth="1"/>
    <col min="1047" max="1047" width="13.42578125" style="2" customWidth="1"/>
    <col min="1048" max="1048" width="14.5703125" style="2" customWidth="1"/>
    <col min="1049" max="1276" width="9.140625" style="2"/>
    <col min="1277" max="1277" width="2.7109375" style="2" customWidth="1"/>
    <col min="1278" max="1278" width="30.42578125" style="2" customWidth="1"/>
    <col min="1279" max="1279" width="21.5703125" style="2" customWidth="1"/>
    <col min="1280" max="1280" width="9.7109375" style="2" customWidth="1"/>
    <col min="1281" max="1281" width="9.42578125" style="2" customWidth="1"/>
    <col min="1282" max="1282" width="7.42578125" style="2" customWidth="1"/>
    <col min="1283" max="1283" width="9.85546875" style="2" customWidth="1"/>
    <col min="1284" max="1284" width="10.140625" style="2" customWidth="1"/>
    <col min="1285" max="1285" width="11.7109375" style="2" customWidth="1"/>
    <col min="1286" max="1286" width="6.28515625" style="2" customWidth="1"/>
    <col min="1287" max="1287" width="10" style="2" customWidth="1"/>
    <col min="1288" max="1288" width="4.42578125" style="2" customWidth="1"/>
    <col min="1289" max="1289" width="6.7109375" style="2" customWidth="1"/>
    <col min="1290" max="1290" width="5.5703125" style="2" customWidth="1"/>
    <col min="1291" max="1291" width="10" style="2" customWidth="1"/>
    <col min="1292" max="1292" width="7" style="2" customWidth="1"/>
    <col min="1293" max="1293" width="9.42578125" style="2" customWidth="1"/>
    <col min="1294" max="1294" width="7.28515625" style="2" customWidth="1"/>
    <col min="1295" max="1295" width="7.42578125" style="2" customWidth="1"/>
    <col min="1296" max="1296" width="9.85546875" style="2" customWidth="1"/>
    <col min="1297" max="1297" width="12.7109375" style="2" customWidth="1"/>
    <col min="1298" max="1298" width="12.5703125" style="2" customWidth="1"/>
    <col min="1299" max="1299" width="18" style="2" customWidth="1"/>
    <col min="1300" max="1300" width="11.5703125" style="2" customWidth="1"/>
    <col min="1301" max="1301" width="15" style="2" customWidth="1"/>
    <col min="1302" max="1302" width="14.28515625" style="2" customWidth="1"/>
    <col min="1303" max="1303" width="13.42578125" style="2" customWidth="1"/>
    <col min="1304" max="1304" width="14.5703125" style="2" customWidth="1"/>
    <col min="1305" max="1532" width="9.140625" style="2"/>
    <col min="1533" max="1533" width="2.7109375" style="2" customWidth="1"/>
    <col min="1534" max="1534" width="30.42578125" style="2" customWidth="1"/>
    <col min="1535" max="1535" width="21.5703125" style="2" customWidth="1"/>
    <col min="1536" max="1536" width="9.7109375" style="2" customWidth="1"/>
    <col min="1537" max="1537" width="9.42578125" style="2" customWidth="1"/>
    <col min="1538" max="1538" width="7.42578125" style="2" customWidth="1"/>
    <col min="1539" max="1539" width="9.85546875" style="2" customWidth="1"/>
    <col min="1540" max="1540" width="10.140625" style="2" customWidth="1"/>
    <col min="1541" max="1541" width="11.7109375" style="2" customWidth="1"/>
    <col min="1542" max="1542" width="6.28515625" style="2" customWidth="1"/>
    <col min="1543" max="1543" width="10" style="2" customWidth="1"/>
    <col min="1544" max="1544" width="4.42578125" style="2" customWidth="1"/>
    <col min="1545" max="1545" width="6.7109375" style="2" customWidth="1"/>
    <col min="1546" max="1546" width="5.5703125" style="2" customWidth="1"/>
    <col min="1547" max="1547" width="10" style="2" customWidth="1"/>
    <col min="1548" max="1548" width="7" style="2" customWidth="1"/>
    <col min="1549" max="1549" width="9.42578125" style="2" customWidth="1"/>
    <col min="1550" max="1550" width="7.28515625" style="2" customWidth="1"/>
    <col min="1551" max="1551" width="7.42578125" style="2" customWidth="1"/>
    <col min="1552" max="1552" width="9.85546875" style="2" customWidth="1"/>
    <col min="1553" max="1553" width="12.7109375" style="2" customWidth="1"/>
    <col min="1554" max="1554" width="12.5703125" style="2" customWidth="1"/>
    <col min="1555" max="1555" width="18" style="2" customWidth="1"/>
    <col min="1556" max="1556" width="11.5703125" style="2" customWidth="1"/>
    <col min="1557" max="1557" width="15" style="2" customWidth="1"/>
    <col min="1558" max="1558" width="14.28515625" style="2" customWidth="1"/>
    <col min="1559" max="1559" width="13.42578125" style="2" customWidth="1"/>
    <col min="1560" max="1560" width="14.5703125" style="2" customWidth="1"/>
    <col min="1561" max="1788" width="9.140625" style="2"/>
    <col min="1789" max="1789" width="2.7109375" style="2" customWidth="1"/>
    <col min="1790" max="1790" width="30.42578125" style="2" customWidth="1"/>
    <col min="1791" max="1791" width="21.5703125" style="2" customWidth="1"/>
    <col min="1792" max="1792" width="9.7109375" style="2" customWidth="1"/>
    <col min="1793" max="1793" width="9.42578125" style="2" customWidth="1"/>
    <col min="1794" max="1794" width="7.42578125" style="2" customWidth="1"/>
    <col min="1795" max="1795" width="9.85546875" style="2" customWidth="1"/>
    <col min="1796" max="1796" width="10.140625" style="2" customWidth="1"/>
    <col min="1797" max="1797" width="11.7109375" style="2" customWidth="1"/>
    <col min="1798" max="1798" width="6.28515625" style="2" customWidth="1"/>
    <col min="1799" max="1799" width="10" style="2" customWidth="1"/>
    <col min="1800" max="1800" width="4.42578125" style="2" customWidth="1"/>
    <col min="1801" max="1801" width="6.7109375" style="2" customWidth="1"/>
    <col min="1802" max="1802" width="5.5703125" style="2" customWidth="1"/>
    <col min="1803" max="1803" width="10" style="2" customWidth="1"/>
    <col min="1804" max="1804" width="7" style="2" customWidth="1"/>
    <col min="1805" max="1805" width="9.42578125" style="2" customWidth="1"/>
    <col min="1806" max="1806" width="7.28515625" style="2" customWidth="1"/>
    <col min="1807" max="1807" width="7.42578125" style="2" customWidth="1"/>
    <col min="1808" max="1808" width="9.85546875" style="2" customWidth="1"/>
    <col min="1809" max="1809" width="12.7109375" style="2" customWidth="1"/>
    <col min="1810" max="1810" width="12.5703125" style="2" customWidth="1"/>
    <col min="1811" max="1811" width="18" style="2" customWidth="1"/>
    <col min="1812" max="1812" width="11.5703125" style="2" customWidth="1"/>
    <col min="1813" max="1813" width="15" style="2" customWidth="1"/>
    <col min="1814" max="1814" width="14.28515625" style="2" customWidth="1"/>
    <col min="1815" max="1815" width="13.42578125" style="2" customWidth="1"/>
    <col min="1816" max="1816" width="14.5703125" style="2" customWidth="1"/>
    <col min="1817" max="2044" width="9.140625" style="2"/>
    <col min="2045" max="2045" width="2.7109375" style="2" customWidth="1"/>
    <col min="2046" max="2046" width="30.42578125" style="2" customWidth="1"/>
    <col min="2047" max="2047" width="21.5703125" style="2" customWidth="1"/>
    <col min="2048" max="2048" width="9.7109375" style="2" customWidth="1"/>
    <col min="2049" max="2049" width="9.42578125" style="2" customWidth="1"/>
    <col min="2050" max="2050" width="7.42578125" style="2" customWidth="1"/>
    <col min="2051" max="2051" width="9.85546875" style="2" customWidth="1"/>
    <col min="2052" max="2052" width="10.140625" style="2" customWidth="1"/>
    <col min="2053" max="2053" width="11.7109375" style="2" customWidth="1"/>
    <col min="2054" max="2054" width="6.28515625" style="2" customWidth="1"/>
    <col min="2055" max="2055" width="10" style="2" customWidth="1"/>
    <col min="2056" max="2056" width="4.42578125" style="2" customWidth="1"/>
    <col min="2057" max="2057" width="6.7109375" style="2" customWidth="1"/>
    <col min="2058" max="2058" width="5.5703125" style="2" customWidth="1"/>
    <col min="2059" max="2059" width="10" style="2" customWidth="1"/>
    <col min="2060" max="2060" width="7" style="2" customWidth="1"/>
    <col min="2061" max="2061" width="9.42578125" style="2" customWidth="1"/>
    <col min="2062" max="2062" width="7.28515625" style="2" customWidth="1"/>
    <col min="2063" max="2063" width="7.42578125" style="2" customWidth="1"/>
    <col min="2064" max="2064" width="9.85546875" style="2" customWidth="1"/>
    <col min="2065" max="2065" width="12.7109375" style="2" customWidth="1"/>
    <col min="2066" max="2066" width="12.5703125" style="2" customWidth="1"/>
    <col min="2067" max="2067" width="18" style="2" customWidth="1"/>
    <col min="2068" max="2068" width="11.5703125" style="2" customWidth="1"/>
    <col min="2069" max="2069" width="15" style="2" customWidth="1"/>
    <col min="2070" max="2070" width="14.28515625" style="2" customWidth="1"/>
    <col min="2071" max="2071" width="13.42578125" style="2" customWidth="1"/>
    <col min="2072" max="2072" width="14.5703125" style="2" customWidth="1"/>
    <col min="2073" max="2300" width="9.140625" style="2"/>
    <col min="2301" max="2301" width="2.7109375" style="2" customWidth="1"/>
    <col min="2302" max="2302" width="30.42578125" style="2" customWidth="1"/>
    <col min="2303" max="2303" width="21.5703125" style="2" customWidth="1"/>
    <col min="2304" max="2304" width="9.7109375" style="2" customWidth="1"/>
    <col min="2305" max="2305" width="9.42578125" style="2" customWidth="1"/>
    <col min="2306" max="2306" width="7.42578125" style="2" customWidth="1"/>
    <col min="2307" max="2307" width="9.85546875" style="2" customWidth="1"/>
    <col min="2308" max="2308" width="10.140625" style="2" customWidth="1"/>
    <col min="2309" max="2309" width="11.7109375" style="2" customWidth="1"/>
    <col min="2310" max="2310" width="6.28515625" style="2" customWidth="1"/>
    <col min="2311" max="2311" width="10" style="2" customWidth="1"/>
    <col min="2312" max="2312" width="4.42578125" style="2" customWidth="1"/>
    <col min="2313" max="2313" width="6.7109375" style="2" customWidth="1"/>
    <col min="2314" max="2314" width="5.5703125" style="2" customWidth="1"/>
    <col min="2315" max="2315" width="10" style="2" customWidth="1"/>
    <col min="2316" max="2316" width="7" style="2" customWidth="1"/>
    <col min="2317" max="2317" width="9.42578125" style="2" customWidth="1"/>
    <col min="2318" max="2318" width="7.28515625" style="2" customWidth="1"/>
    <col min="2319" max="2319" width="7.42578125" style="2" customWidth="1"/>
    <col min="2320" max="2320" width="9.85546875" style="2" customWidth="1"/>
    <col min="2321" max="2321" width="12.7109375" style="2" customWidth="1"/>
    <col min="2322" max="2322" width="12.5703125" style="2" customWidth="1"/>
    <col min="2323" max="2323" width="18" style="2" customWidth="1"/>
    <col min="2324" max="2324" width="11.5703125" style="2" customWidth="1"/>
    <col min="2325" max="2325" width="15" style="2" customWidth="1"/>
    <col min="2326" max="2326" width="14.28515625" style="2" customWidth="1"/>
    <col min="2327" max="2327" width="13.42578125" style="2" customWidth="1"/>
    <col min="2328" max="2328" width="14.5703125" style="2" customWidth="1"/>
    <col min="2329" max="2556" width="9.140625" style="2"/>
    <col min="2557" max="2557" width="2.7109375" style="2" customWidth="1"/>
    <col min="2558" max="2558" width="30.42578125" style="2" customWidth="1"/>
    <col min="2559" max="2559" width="21.5703125" style="2" customWidth="1"/>
    <col min="2560" max="2560" width="9.7109375" style="2" customWidth="1"/>
    <col min="2561" max="2561" width="9.42578125" style="2" customWidth="1"/>
    <col min="2562" max="2562" width="7.42578125" style="2" customWidth="1"/>
    <col min="2563" max="2563" width="9.85546875" style="2" customWidth="1"/>
    <col min="2564" max="2564" width="10.140625" style="2" customWidth="1"/>
    <col min="2565" max="2565" width="11.7109375" style="2" customWidth="1"/>
    <col min="2566" max="2566" width="6.28515625" style="2" customWidth="1"/>
    <col min="2567" max="2567" width="10" style="2" customWidth="1"/>
    <col min="2568" max="2568" width="4.42578125" style="2" customWidth="1"/>
    <col min="2569" max="2569" width="6.7109375" style="2" customWidth="1"/>
    <col min="2570" max="2570" width="5.5703125" style="2" customWidth="1"/>
    <col min="2571" max="2571" width="10" style="2" customWidth="1"/>
    <col min="2572" max="2572" width="7" style="2" customWidth="1"/>
    <col min="2573" max="2573" width="9.42578125" style="2" customWidth="1"/>
    <col min="2574" max="2574" width="7.28515625" style="2" customWidth="1"/>
    <col min="2575" max="2575" width="7.42578125" style="2" customWidth="1"/>
    <col min="2576" max="2576" width="9.85546875" style="2" customWidth="1"/>
    <col min="2577" max="2577" width="12.7109375" style="2" customWidth="1"/>
    <col min="2578" max="2578" width="12.5703125" style="2" customWidth="1"/>
    <col min="2579" max="2579" width="18" style="2" customWidth="1"/>
    <col min="2580" max="2580" width="11.5703125" style="2" customWidth="1"/>
    <col min="2581" max="2581" width="15" style="2" customWidth="1"/>
    <col min="2582" max="2582" width="14.28515625" style="2" customWidth="1"/>
    <col min="2583" max="2583" width="13.42578125" style="2" customWidth="1"/>
    <col min="2584" max="2584" width="14.5703125" style="2" customWidth="1"/>
    <col min="2585" max="2812" width="9.140625" style="2"/>
    <col min="2813" max="2813" width="2.7109375" style="2" customWidth="1"/>
    <col min="2814" max="2814" width="30.42578125" style="2" customWidth="1"/>
    <col min="2815" max="2815" width="21.5703125" style="2" customWidth="1"/>
    <col min="2816" max="2816" width="9.7109375" style="2" customWidth="1"/>
    <col min="2817" max="2817" width="9.42578125" style="2" customWidth="1"/>
    <col min="2818" max="2818" width="7.42578125" style="2" customWidth="1"/>
    <col min="2819" max="2819" width="9.85546875" style="2" customWidth="1"/>
    <col min="2820" max="2820" width="10.140625" style="2" customWidth="1"/>
    <col min="2821" max="2821" width="11.7109375" style="2" customWidth="1"/>
    <col min="2822" max="2822" width="6.28515625" style="2" customWidth="1"/>
    <col min="2823" max="2823" width="10" style="2" customWidth="1"/>
    <col min="2824" max="2824" width="4.42578125" style="2" customWidth="1"/>
    <col min="2825" max="2825" width="6.7109375" style="2" customWidth="1"/>
    <col min="2826" max="2826" width="5.5703125" style="2" customWidth="1"/>
    <col min="2827" max="2827" width="10" style="2" customWidth="1"/>
    <col min="2828" max="2828" width="7" style="2" customWidth="1"/>
    <col min="2829" max="2829" width="9.42578125" style="2" customWidth="1"/>
    <col min="2830" max="2830" width="7.28515625" style="2" customWidth="1"/>
    <col min="2831" max="2831" width="7.42578125" style="2" customWidth="1"/>
    <col min="2832" max="2832" width="9.85546875" style="2" customWidth="1"/>
    <col min="2833" max="2833" width="12.7109375" style="2" customWidth="1"/>
    <col min="2834" max="2834" width="12.5703125" style="2" customWidth="1"/>
    <col min="2835" max="2835" width="18" style="2" customWidth="1"/>
    <col min="2836" max="2836" width="11.5703125" style="2" customWidth="1"/>
    <col min="2837" max="2837" width="15" style="2" customWidth="1"/>
    <col min="2838" max="2838" width="14.28515625" style="2" customWidth="1"/>
    <col min="2839" max="2839" width="13.42578125" style="2" customWidth="1"/>
    <col min="2840" max="2840" width="14.5703125" style="2" customWidth="1"/>
    <col min="2841" max="3068" width="9.140625" style="2"/>
    <col min="3069" max="3069" width="2.7109375" style="2" customWidth="1"/>
    <col min="3070" max="3070" width="30.42578125" style="2" customWidth="1"/>
    <col min="3071" max="3071" width="21.5703125" style="2" customWidth="1"/>
    <col min="3072" max="3072" width="9.7109375" style="2" customWidth="1"/>
    <col min="3073" max="3073" width="9.42578125" style="2" customWidth="1"/>
    <col min="3074" max="3074" width="7.42578125" style="2" customWidth="1"/>
    <col min="3075" max="3075" width="9.85546875" style="2" customWidth="1"/>
    <col min="3076" max="3076" width="10.140625" style="2" customWidth="1"/>
    <col min="3077" max="3077" width="11.7109375" style="2" customWidth="1"/>
    <col min="3078" max="3078" width="6.28515625" style="2" customWidth="1"/>
    <col min="3079" max="3079" width="10" style="2" customWidth="1"/>
    <col min="3080" max="3080" width="4.42578125" style="2" customWidth="1"/>
    <col min="3081" max="3081" width="6.7109375" style="2" customWidth="1"/>
    <col min="3082" max="3082" width="5.5703125" style="2" customWidth="1"/>
    <col min="3083" max="3083" width="10" style="2" customWidth="1"/>
    <col min="3084" max="3084" width="7" style="2" customWidth="1"/>
    <col min="3085" max="3085" width="9.42578125" style="2" customWidth="1"/>
    <col min="3086" max="3086" width="7.28515625" style="2" customWidth="1"/>
    <col min="3087" max="3087" width="7.42578125" style="2" customWidth="1"/>
    <col min="3088" max="3088" width="9.85546875" style="2" customWidth="1"/>
    <col min="3089" max="3089" width="12.7109375" style="2" customWidth="1"/>
    <col min="3090" max="3090" width="12.5703125" style="2" customWidth="1"/>
    <col min="3091" max="3091" width="18" style="2" customWidth="1"/>
    <col min="3092" max="3092" width="11.5703125" style="2" customWidth="1"/>
    <col min="3093" max="3093" width="15" style="2" customWidth="1"/>
    <col min="3094" max="3094" width="14.28515625" style="2" customWidth="1"/>
    <col min="3095" max="3095" width="13.42578125" style="2" customWidth="1"/>
    <col min="3096" max="3096" width="14.5703125" style="2" customWidth="1"/>
    <col min="3097" max="3324" width="9.140625" style="2"/>
    <col min="3325" max="3325" width="2.7109375" style="2" customWidth="1"/>
    <col min="3326" max="3326" width="30.42578125" style="2" customWidth="1"/>
    <col min="3327" max="3327" width="21.5703125" style="2" customWidth="1"/>
    <col min="3328" max="3328" width="9.7109375" style="2" customWidth="1"/>
    <col min="3329" max="3329" width="9.42578125" style="2" customWidth="1"/>
    <col min="3330" max="3330" width="7.42578125" style="2" customWidth="1"/>
    <col min="3331" max="3331" width="9.85546875" style="2" customWidth="1"/>
    <col min="3332" max="3332" width="10.140625" style="2" customWidth="1"/>
    <col min="3333" max="3333" width="11.7109375" style="2" customWidth="1"/>
    <col min="3334" max="3334" width="6.28515625" style="2" customWidth="1"/>
    <col min="3335" max="3335" width="10" style="2" customWidth="1"/>
    <col min="3336" max="3336" width="4.42578125" style="2" customWidth="1"/>
    <col min="3337" max="3337" width="6.7109375" style="2" customWidth="1"/>
    <col min="3338" max="3338" width="5.5703125" style="2" customWidth="1"/>
    <col min="3339" max="3339" width="10" style="2" customWidth="1"/>
    <col min="3340" max="3340" width="7" style="2" customWidth="1"/>
    <col min="3341" max="3341" width="9.42578125" style="2" customWidth="1"/>
    <col min="3342" max="3342" width="7.28515625" style="2" customWidth="1"/>
    <col min="3343" max="3343" width="7.42578125" style="2" customWidth="1"/>
    <col min="3344" max="3344" width="9.85546875" style="2" customWidth="1"/>
    <col min="3345" max="3345" width="12.7109375" style="2" customWidth="1"/>
    <col min="3346" max="3346" width="12.5703125" style="2" customWidth="1"/>
    <col min="3347" max="3347" width="18" style="2" customWidth="1"/>
    <col min="3348" max="3348" width="11.5703125" style="2" customWidth="1"/>
    <col min="3349" max="3349" width="15" style="2" customWidth="1"/>
    <col min="3350" max="3350" width="14.28515625" style="2" customWidth="1"/>
    <col min="3351" max="3351" width="13.42578125" style="2" customWidth="1"/>
    <col min="3352" max="3352" width="14.5703125" style="2" customWidth="1"/>
    <col min="3353" max="3580" width="9.140625" style="2"/>
    <col min="3581" max="3581" width="2.7109375" style="2" customWidth="1"/>
    <col min="3582" max="3582" width="30.42578125" style="2" customWidth="1"/>
    <col min="3583" max="3583" width="21.5703125" style="2" customWidth="1"/>
    <col min="3584" max="3584" width="9.7109375" style="2" customWidth="1"/>
    <col min="3585" max="3585" width="9.42578125" style="2" customWidth="1"/>
    <col min="3586" max="3586" width="7.42578125" style="2" customWidth="1"/>
    <col min="3587" max="3587" width="9.85546875" style="2" customWidth="1"/>
    <col min="3588" max="3588" width="10.140625" style="2" customWidth="1"/>
    <col min="3589" max="3589" width="11.7109375" style="2" customWidth="1"/>
    <col min="3590" max="3590" width="6.28515625" style="2" customWidth="1"/>
    <col min="3591" max="3591" width="10" style="2" customWidth="1"/>
    <col min="3592" max="3592" width="4.42578125" style="2" customWidth="1"/>
    <col min="3593" max="3593" width="6.7109375" style="2" customWidth="1"/>
    <col min="3594" max="3594" width="5.5703125" style="2" customWidth="1"/>
    <col min="3595" max="3595" width="10" style="2" customWidth="1"/>
    <col min="3596" max="3596" width="7" style="2" customWidth="1"/>
    <col min="3597" max="3597" width="9.42578125" style="2" customWidth="1"/>
    <col min="3598" max="3598" width="7.28515625" style="2" customWidth="1"/>
    <col min="3599" max="3599" width="7.42578125" style="2" customWidth="1"/>
    <col min="3600" max="3600" width="9.85546875" style="2" customWidth="1"/>
    <col min="3601" max="3601" width="12.7109375" style="2" customWidth="1"/>
    <col min="3602" max="3602" width="12.5703125" style="2" customWidth="1"/>
    <col min="3603" max="3603" width="18" style="2" customWidth="1"/>
    <col min="3604" max="3604" width="11.5703125" style="2" customWidth="1"/>
    <col min="3605" max="3605" width="15" style="2" customWidth="1"/>
    <col min="3606" max="3606" width="14.28515625" style="2" customWidth="1"/>
    <col min="3607" max="3607" width="13.42578125" style="2" customWidth="1"/>
    <col min="3608" max="3608" width="14.5703125" style="2" customWidth="1"/>
    <col min="3609" max="3836" width="9.140625" style="2"/>
    <col min="3837" max="3837" width="2.7109375" style="2" customWidth="1"/>
    <col min="3838" max="3838" width="30.42578125" style="2" customWidth="1"/>
    <col min="3839" max="3839" width="21.5703125" style="2" customWidth="1"/>
    <col min="3840" max="3840" width="9.7109375" style="2" customWidth="1"/>
    <col min="3841" max="3841" width="9.42578125" style="2" customWidth="1"/>
    <col min="3842" max="3842" width="7.42578125" style="2" customWidth="1"/>
    <col min="3843" max="3843" width="9.85546875" style="2" customWidth="1"/>
    <col min="3844" max="3844" width="10.140625" style="2" customWidth="1"/>
    <col min="3845" max="3845" width="11.7109375" style="2" customWidth="1"/>
    <col min="3846" max="3846" width="6.28515625" style="2" customWidth="1"/>
    <col min="3847" max="3847" width="10" style="2" customWidth="1"/>
    <col min="3848" max="3848" width="4.42578125" style="2" customWidth="1"/>
    <col min="3849" max="3849" width="6.7109375" style="2" customWidth="1"/>
    <col min="3850" max="3850" width="5.5703125" style="2" customWidth="1"/>
    <col min="3851" max="3851" width="10" style="2" customWidth="1"/>
    <col min="3852" max="3852" width="7" style="2" customWidth="1"/>
    <col min="3853" max="3853" width="9.42578125" style="2" customWidth="1"/>
    <col min="3854" max="3854" width="7.28515625" style="2" customWidth="1"/>
    <col min="3855" max="3855" width="7.42578125" style="2" customWidth="1"/>
    <col min="3856" max="3856" width="9.85546875" style="2" customWidth="1"/>
    <col min="3857" max="3857" width="12.7109375" style="2" customWidth="1"/>
    <col min="3858" max="3858" width="12.5703125" style="2" customWidth="1"/>
    <col min="3859" max="3859" width="18" style="2" customWidth="1"/>
    <col min="3860" max="3860" width="11.5703125" style="2" customWidth="1"/>
    <col min="3861" max="3861" width="15" style="2" customWidth="1"/>
    <col min="3862" max="3862" width="14.28515625" style="2" customWidth="1"/>
    <col min="3863" max="3863" width="13.42578125" style="2" customWidth="1"/>
    <col min="3864" max="3864" width="14.5703125" style="2" customWidth="1"/>
    <col min="3865" max="4092" width="9.140625" style="2"/>
    <col min="4093" max="4093" width="2.7109375" style="2" customWidth="1"/>
    <col min="4094" max="4094" width="30.42578125" style="2" customWidth="1"/>
    <col min="4095" max="4095" width="21.5703125" style="2" customWidth="1"/>
    <col min="4096" max="4096" width="9.7109375" style="2" customWidth="1"/>
    <col min="4097" max="4097" width="9.42578125" style="2" customWidth="1"/>
    <col min="4098" max="4098" width="7.42578125" style="2" customWidth="1"/>
    <col min="4099" max="4099" width="9.85546875" style="2" customWidth="1"/>
    <col min="4100" max="4100" width="10.140625" style="2" customWidth="1"/>
    <col min="4101" max="4101" width="11.7109375" style="2" customWidth="1"/>
    <col min="4102" max="4102" width="6.28515625" style="2" customWidth="1"/>
    <col min="4103" max="4103" width="10" style="2" customWidth="1"/>
    <col min="4104" max="4104" width="4.42578125" style="2" customWidth="1"/>
    <col min="4105" max="4105" width="6.7109375" style="2" customWidth="1"/>
    <col min="4106" max="4106" width="5.5703125" style="2" customWidth="1"/>
    <col min="4107" max="4107" width="10" style="2" customWidth="1"/>
    <col min="4108" max="4108" width="7" style="2" customWidth="1"/>
    <col min="4109" max="4109" width="9.42578125" style="2" customWidth="1"/>
    <col min="4110" max="4110" width="7.28515625" style="2" customWidth="1"/>
    <col min="4111" max="4111" width="7.42578125" style="2" customWidth="1"/>
    <col min="4112" max="4112" width="9.85546875" style="2" customWidth="1"/>
    <col min="4113" max="4113" width="12.7109375" style="2" customWidth="1"/>
    <col min="4114" max="4114" width="12.5703125" style="2" customWidth="1"/>
    <col min="4115" max="4115" width="18" style="2" customWidth="1"/>
    <col min="4116" max="4116" width="11.5703125" style="2" customWidth="1"/>
    <col min="4117" max="4117" width="15" style="2" customWidth="1"/>
    <col min="4118" max="4118" width="14.28515625" style="2" customWidth="1"/>
    <col min="4119" max="4119" width="13.42578125" style="2" customWidth="1"/>
    <col min="4120" max="4120" width="14.5703125" style="2" customWidth="1"/>
    <col min="4121" max="4348" width="9.140625" style="2"/>
    <col min="4349" max="4349" width="2.7109375" style="2" customWidth="1"/>
    <col min="4350" max="4350" width="30.42578125" style="2" customWidth="1"/>
    <col min="4351" max="4351" width="21.5703125" style="2" customWidth="1"/>
    <col min="4352" max="4352" width="9.7109375" style="2" customWidth="1"/>
    <col min="4353" max="4353" width="9.42578125" style="2" customWidth="1"/>
    <col min="4354" max="4354" width="7.42578125" style="2" customWidth="1"/>
    <col min="4355" max="4355" width="9.85546875" style="2" customWidth="1"/>
    <col min="4356" max="4356" width="10.140625" style="2" customWidth="1"/>
    <col min="4357" max="4357" width="11.7109375" style="2" customWidth="1"/>
    <col min="4358" max="4358" width="6.28515625" style="2" customWidth="1"/>
    <col min="4359" max="4359" width="10" style="2" customWidth="1"/>
    <col min="4360" max="4360" width="4.42578125" style="2" customWidth="1"/>
    <col min="4361" max="4361" width="6.7109375" style="2" customWidth="1"/>
    <col min="4362" max="4362" width="5.5703125" style="2" customWidth="1"/>
    <col min="4363" max="4363" width="10" style="2" customWidth="1"/>
    <col min="4364" max="4364" width="7" style="2" customWidth="1"/>
    <col min="4365" max="4365" width="9.42578125" style="2" customWidth="1"/>
    <col min="4366" max="4366" width="7.28515625" style="2" customWidth="1"/>
    <col min="4367" max="4367" width="7.42578125" style="2" customWidth="1"/>
    <col min="4368" max="4368" width="9.85546875" style="2" customWidth="1"/>
    <col min="4369" max="4369" width="12.7109375" style="2" customWidth="1"/>
    <col min="4370" max="4370" width="12.5703125" style="2" customWidth="1"/>
    <col min="4371" max="4371" width="18" style="2" customWidth="1"/>
    <col min="4372" max="4372" width="11.5703125" style="2" customWidth="1"/>
    <col min="4373" max="4373" width="15" style="2" customWidth="1"/>
    <col min="4374" max="4374" width="14.28515625" style="2" customWidth="1"/>
    <col min="4375" max="4375" width="13.42578125" style="2" customWidth="1"/>
    <col min="4376" max="4376" width="14.5703125" style="2" customWidth="1"/>
    <col min="4377" max="4604" width="9.140625" style="2"/>
    <col min="4605" max="4605" width="2.7109375" style="2" customWidth="1"/>
    <col min="4606" max="4606" width="30.42578125" style="2" customWidth="1"/>
    <col min="4607" max="4607" width="21.5703125" style="2" customWidth="1"/>
    <col min="4608" max="4608" width="9.7109375" style="2" customWidth="1"/>
    <col min="4609" max="4609" width="9.42578125" style="2" customWidth="1"/>
    <col min="4610" max="4610" width="7.42578125" style="2" customWidth="1"/>
    <col min="4611" max="4611" width="9.85546875" style="2" customWidth="1"/>
    <col min="4612" max="4612" width="10.140625" style="2" customWidth="1"/>
    <col min="4613" max="4613" width="11.7109375" style="2" customWidth="1"/>
    <col min="4614" max="4614" width="6.28515625" style="2" customWidth="1"/>
    <col min="4615" max="4615" width="10" style="2" customWidth="1"/>
    <col min="4616" max="4616" width="4.42578125" style="2" customWidth="1"/>
    <col min="4617" max="4617" width="6.7109375" style="2" customWidth="1"/>
    <col min="4618" max="4618" width="5.5703125" style="2" customWidth="1"/>
    <col min="4619" max="4619" width="10" style="2" customWidth="1"/>
    <col min="4620" max="4620" width="7" style="2" customWidth="1"/>
    <col min="4621" max="4621" width="9.42578125" style="2" customWidth="1"/>
    <col min="4622" max="4622" width="7.28515625" style="2" customWidth="1"/>
    <col min="4623" max="4623" width="7.42578125" style="2" customWidth="1"/>
    <col min="4624" max="4624" width="9.85546875" style="2" customWidth="1"/>
    <col min="4625" max="4625" width="12.7109375" style="2" customWidth="1"/>
    <col min="4626" max="4626" width="12.5703125" style="2" customWidth="1"/>
    <col min="4627" max="4627" width="18" style="2" customWidth="1"/>
    <col min="4628" max="4628" width="11.5703125" style="2" customWidth="1"/>
    <col min="4629" max="4629" width="15" style="2" customWidth="1"/>
    <col min="4630" max="4630" width="14.28515625" style="2" customWidth="1"/>
    <col min="4631" max="4631" width="13.42578125" style="2" customWidth="1"/>
    <col min="4632" max="4632" width="14.5703125" style="2" customWidth="1"/>
    <col min="4633" max="4860" width="9.140625" style="2"/>
    <col min="4861" max="4861" width="2.7109375" style="2" customWidth="1"/>
    <col min="4862" max="4862" width="30.42578125" style="2" customWidth="1"/>
    <col min="4863" max="4863" width="21.5703125" style="2" customWidth="1"/>
    <col min="4864" max="4864" width="9.7109375" style="2" customWidth="1"/>
    <col min="4865" max="4865" width="9.42578125" style="2" customWidth="1"/>
    <col min="4866" max="4866" width="7.42578125" style="2" customWidth="1"/>
    <col min="4867" max="4867" width="9.85546875" style="2" customWidth="1"/>
    <col min="4868" max="4868" width="10.140625" style="2" customWidth="1"/>
    <col min="4869" max="4869" width="11.7109375" style="2" customWidth="1"/>
    <col min="4870" max="4870" width="6.28515625" style="2" customWidth="1"/>
    <col min="4871" max="4871" width="10" style="2" customWidth="1"/>
    <col min="4872" max="4872" width="4.42578125" style="2" customWidth="1"/>
    <col min="4873" max="4873" width="6.7109375" style="2" customWidth="1"/>
    <col min="4874" max="4874" width="5.5703125" style="2" customWidth="1"/>
    <col min="4875" max="4875" width="10" style="2" customWidth="1"/>
    <col min="4876" max="4876" width="7" style="2" customWidth="1"/>
    <col min="4877" max="4877" width="9.42578125" style="2" customWidth="1"/>
    <col min="4878" max="4878" width="7.28515625" style="2" customWidth="1"/>
    <col min="4879" max="4879" width="7.42578125" style="2" customWidth="1"/>
    <col min="4880" max="4880" width="9.85546875" style="2" customWidth="1"/>
    <col min="4881" max="4881" width="12.7109375" style="2" customWidth="1"/>
    <col min="4882" max="4882" width="12.5703125" style="2" customWidth="1"/>
    <col min="4883" max="4883" width="18" style="2" customWidth="1"/>
    <col min="4884" max="4884" width="11.5703125" style="2" customWidth="1"/>
    <col min="4885" max="4885" width="15" style="2" customWidth="1"/>
    <col min="4886" max="4886" width="14.28515625" style="2" customWidth="1"/>
    <col min="4887" max="4887" width="13.42578125" style="2" customWidth="1"/>
    <col min="4888" max="4888" width="14.5703125" style="2" customWidth="1"/>
    <col min="4889" max="5116" width="9.140625" style="2"/>
    <col min="5117" max="5117" width="2.7109375" style="2" customWidth="1"/>
    <col min="5118" max="5118" width="30.42578125" style="2" customWidth="1"/>
    <col min="5119" max="5119" width="21.5703125" style="2" customWidth="1"/>
    <col min="5120" max="5120" width="9.7109375" style="2" customWidth="1"/>
    <col min="5121" max="5121" width="9.42578125" style="2" customWidth="1"/>
    <col min="5122" max="5122" width="7.42578125" style="2" customWidth="1"/>
    <col min="5123" max="5123" width="9.85546875" style="2" customWidth="1"/>
    <col min="5124" max="5124" width="10.140625" style="2" customWidth="1"/>
    <col min="5125" max="5125" width="11.7109375" style="2" customWidth="1"/>
    <col min="5126" max="5126" width="6.28515625" style="2" customWidth="1"/>
    <col min="5127" max="5127" width="10" style="2" customWidth="1"/>
    <col min="5128" max="5128" width="4.42578125" style="2" customWidth="1"/>
    <col min="5129" max="5129" width="6.7109375" style="2" customWidth="1"/>
    <col min="5130" max="5130" width="5.5703125" style="2" customWidth="1"/>
    <col min="5131" max="5131" width="10" style="2" customWidth="1"/>
    <col min="5132" max="5132" width="7" style="2" customWidth="1"/>
    <col min="5133" max="5133" width="9.42578125" style="2" customWidth="1"/>
    <col min="5134" max="5134" width="7.28515625" style="2" customWidth="1"/>
    <col min="5135" max="5135" width="7.42578125" style="2" customWidth="1"/>
    <col min="5136" max="5136" width="9.85546875" style="2" customWidth="1"/>
    <col min="5137" max="5137" width="12.7109375" style="2" customWidth="1"/>
    <col min="5138" max="5138" width="12.5703125" style="2" customWidth="1"/>
    <col min="5139" max="5139" width="18" style="2" customWidth="1"/>
    <col min="5140" max="5140" width="11.5703125" style="2" customWidth="1"/>
    <col min="5141" max="5141" width="15" style="2" customWidth="1"/>
    <col min="5142" max="5142" width="14.28515625" style="2" customWidth="1"/>
    <col min="5143" max="5143" width="13.42578125" style="2" customWidth="1"/>
    <col min="5144" max="5144" width="14.5703125" style="2" customWidth="1"/>
    <col min="5145" max="5372" width="9.140625" style="2"/>
    <col min="5373" max="5373" width="2.7109375" style="2" customWidth="1"/>
    <col min="5374" max="5374" width="30.42578125" style="2" customWidth="1"/>
    <col min="5375" max="5375" width="21.5703125" style="2" customWidth="1"/>
    <col min="5376" max="5376" width="9.7109375" style="2" customWidth="1"/>
    <col min="5377" max="5377" width="9.42578125" style="2" customWidth="1"/>
    <col min="5378" max="5378" width="7.42578125" style="2" customWidth="1"/>
    <col min="5379" max="5379" width="9.85546875" style="2" customWidth="1"/>
    <col min="5380" max="5380" width="10.140625" style="2" customWidth="1"/>
    <col min="5381" max="5381" width="11.7109375" style="2" customWidth="1"/>
    <col min="5382" max="5382" width="6.28515625" style="2" customWidth="1"/>
    <col min="5383" max="5383" width="10" style="2" customWidth="1"/>
    <col min="5384" max="5384" width="4.42578125" style="2" customWidth="1"/>
    <col min="5385" max="5385" width="6.7109375" style="2" customWidth="1"/>
    <col min="5386" max="5386" width="5.5703125" style="2" customWidth="1"/>
    <col min="5387" max="5387" width="10" style="2" customWidth="1"/>
    <col min="5388" max="5388" width="7" style="2" customWidth="1"/>
    <col min="5389" max="5389" width="9.42578125" style="2" customWidth="1"/>
    <col min="5390" max="5390" width="7.28515625" style="2" customWidth="1"/>
    <col min="5391" max="5391" width="7.42578125" style="2" customWidth="1"/>
    <col min="5392" max="5392" width="9.85546875" style="2" customWidth="1"/>
    <col min="5393" max="5393" width="12.7109375" style="2" customWidth="1"/>
    <col min="5394" max="5394" width="12.5703125" style="2" customWidth="1"/>
    <col min="5395" max="5395" width="18" style="2" customWidth="1"/>
    <col min="5396" max="5396" width="11.5703125" style="2" customWidth="1"/>
    <col min="5397" max="5397" width="15" style="2" customWidth="1"/>
    <col min="5398" max="5398" width="14.28515625" style="2" customWidth="1"/>
    <col min="5399" max="5399" width="13.42578125" style="2" customWidth="1"/>
    <col min="5400" max="5400" width="14.5703125" style="2" customWidth="1"/>
    <col min="5401" max="5628" width="9.140625" style="2"/>
    <col min="5629" max="5629" width="2.7109375" style="2" customWidth="1"/>
    <col min="5630" max="5630" width="30.42578125" style="2" customWidth="1"/>
    <col min="5631" max="5631" width="21.5703125" style="2" customWidth="1"/>
    <col min="5632" max="5632" width="9.7109375" style="2" customWidth="1"/>
    <col min="5633" max="5633" width="9.42578125" style="2" customWidth="1"/>
    <col min="5634" max="5634" width="7.42578125" style="2" customWidth="1"/>
    <col min="5635" max="5635" width="9.85546875" style="2" customWidth="1"/>
    <col min="5636" max="5636" width="10.140625" style="2" customWidth="1"/>
    <col min="5637" max="5637" width="11.7109375" style="2" customWidth="1"/>
    <col min="5638" max="5638" width="6.28515625" style="2" customWidth="1"/>
    <col min="5639" max="5639" width="10" style="2" customWidth="1"/>
    <col min="5640" max="5640" width="4.42578125" style="2" customWidth="1"/>
    <col min="5641" max="5641" width="6.7109375" style="2" customWidth="1"/>
    <col min="5642" max="5642" width="5.5703125" style="2" customWidth="1"/>
    <col min="5643" max="5643" width="10" style="2" customWidth="1"/>
    <col min="5644" max="5644" width="7" style="2" customWidth="1"/>
    <col min="5645" max="5645" width="9.42578125" style="2" customWidth="1"/>
    <col min="5646" max="5646" width="7.28515625" style="2" customWidth="1"/>
    <col min="5647" max="5647" width="7.42578125" style="2" customWidth="1"/>
    <col min="5648" max="5648" width="9.85546875" style="2" customWidth="1"/>
    <col min="5649" max="5649" width="12.7109375" style="2" customWidth="1"/>
    <col min="5650" max="5650" width="12.5703125" style="2" customWidth="1"/>
    <col min="5651" max="5651" width="18" style="2" customWidth="1"/>
    <col min="5652" max="5652" width="11.5703125" style="2" customWidth="1"/>
    <col min="5653" max="5653" width="15" style="2" customWidth="1"/>
    <col min="5654" max="5654" width="14.28515625" style="2" customWidth="1"/>
    <col min="5655" max="5655" width="13.42578125" style="2" customWidth="1"/>
    <col min="5656" max="5656" width="14.5703125" style="2" customWidth="1"/>
    <col min="5657" max="5884" width="9.140625" style="2"/>
    <col min="5885" max="5885" width="2.7109375" style="2" customWidth="1"/>
    <col min="5886" max="5886" width="30.42578125" style="2" customWidth="1"/>
    <col min="5887" max="5887" width="21.5703125" style="2" customWidth="1"/>
    <col min="5888" max="5888" width="9.7109375" style="2" customWidth="1"/>
    <col min="5889" max="5889" width="9.42578125" style="2" customWidth="1"/>
    <col min="5890" max="5890" width="7.42578125" style="2" customWidth="1"/>
    <col min="5891" max="5891" width="9.85546875" style="2" customWidth="1"/>
    <col min="5892" max="5892" width="10.140625" style="2" customWidth="1"/>
    <col min="5893" max="5893" width="11.7109375" style="2" customWidth="1"/>
    <col min="5894" max="5894" width="6.28515625" style="2" customWidth="1"/>
    <col min="5895" max="5895" width="10" style="2" customWidth="1"/>
    <col min="5896" max="5896" width="4.42578125" style="2" customWidth="1"/>
    <col min="5897" max="5897" width="6.7109375" style="2" customWidth="1"/>
    <col min="5898" max="5898" width="5.5703125" style="2" customWidth="1"/>
    <col min="5899" max="5899" width="10" style="2" customWidth="1"/>
    <col min="5900" max="5900" width="7" style="2" customWidth="1"/>
    <col min="5901" max="5901" width="9.42578125" style="2" customWidth="1"/>
    <col min="5902" max="5902" width="7.28515625" style="2" customWidth="1"/>
    <col min="5903" max="5903" width="7.42578125" style="2" customWidth="1"/>
    <col min="5904" max="5904" width="9.85546875" style="2" customWidth="1"/>
    <col min="5905" max="5905" width="12.7109375" style="2" customWidth="1"/>
    <col min="5906" max="5906" width="12.5703125" style="2" customWidth="1"/>
    <col min="5907" max="5907" width="18" style="2" customWidth="1"/>
    <col min="5908" max="5908" width="11.5703125" style="2" customWidth="1"/>
    <col min="5909" max="5909" width="15" style="2" customWidth="1"/>
    <col min="5910" max="5910" width="14.28515625" style="2" customWidth="1"/>
    <col min="5911" max="5911" width="13.42578125" style="2" customWidth="1"/>
    <col min="5912" max="5912" width="14.5703125" style="2" customWidth="1"/>
    <col min="5913" max="6140" width="9.140625" style="2"/>
    <col min="6141" max="6141" width="2.7109375" style="2" customWidth="1"/>
    <col min="6142" max="6142" width="30.42578125" style="2" customWidth="1"/>
    <col min="6143" max="6143" width="21.5703125" style="2" customWidth="1"/>
    <col min="6144" max="6144" width="9.7109375" style="2" customWidth="1"/>
    <col min="6145" max="6145" width="9.42578125" style="2" customWidth="1"/>
    <col min="6146" max="6146" width="7.42578125" style="2" customWidth="1"/>
    <col min="6147" max="6147" width="9.85546875" style="2" customWidth="1"/>
    <col min="6148" max="6148" width="10.140625" style="2" customWidth="1"/>
    <col min="6149" max="6149" width="11.7109375" style="2" customWidth="1"/>
    <col min="6150" max="6150" width="6.28515625" style="2" customWidth="1"/>
    <col min="6151" max="6151" width="10" style="2" customWidth="1"/>
    <col min="6152" max="6152" width="4.42578125" style="2" customWidth="1"/>
    <col min="6153" max="6153" width="6.7109375" style="2" customWidth="1"/>
    <col min="6154" max="6154" width="5.5703125" style="2" customWidth="1"/>
    <col min="6155" max="6155" width="10" style="2" customWidth="1"/>
    <col min="6156" max="6156" width="7" style="2" customWidth="1"/>
    <col min="6157" max="6157" width="9.42578125" style="2" customWidth="1"/>
    <col min="6158" max="6158" width="7.28515625" style="2" customWidth="1"/>
    <col min="6159" max="6159" width="7.42578125" style="2" customWidth="1"/>
    <col min="6160" max="6160" width="9.85546875" style="2" customWidth="1"/>
    <col min="6161" max="6161" width="12.7109375" style="2" customWidth="1"/>
    <col min="6162" max="6162" width="12.5703125" style="2" customWidth="1"/>
    <col min="6163" max="6163" width="18" style="2" customWidth="1"/>
    <col min="6164" max="6164" width="11.5703125" style="2" customWidth="1"/>
    <col min="6165" max="6165" width="15" style="2" customWidth="1"/>
    <col min="6166" max="6166" width="14.28515625" style="2" customWidth="1"/>
    <col min="6167" max="6167" width="13.42578125" style="2" customWidth="1"/>
    <col min="6168" max="6168" width="14.5703125" style="2" customWidth="1"/>
    <col min="6169" max="6396" width="9.140625" style="2"/>
    <col min="6397" max="6397" width="2.7109375" style="2" customWidth="1"/>
    <col min="6398" max="6398" width="30.42578125" style="2" customWidth="1"/>
    <col min="6399" max="6399" width="21.5703125" style="2" customWidth="1"/>
    <col min="6400" max="6400" width="9.7109375" style="2" customWidth="1"/>
    <col min="6401" max="6401" width="9.42578125" style="2" customWidth="1"/>
    <col min="6402" max="6402" width="7.42578125" style="2" customWidth="1"/>
    <col min="6403" max="6403" width="9.85546875" style="2" customWidth="1"/>
    <col min="6404" max="6404" width="10.140625" style="2" customWidth="1"/>
    <col min="6405" max="6405" width="11.7109375" style="2" customWidth="1"/>
    <col min="6406" max="6406" width="6.28515625" style="2" customWidth="1"/>
    <col min="6407" max="6407" width="10" style="2" customWidth="1"/>
    <col min="6408" max="6408" width="4.42578125" style="2" customWidth="1"/>
    <col min="6409" max="6409" width="6.7109375" style="2" customWidth="1"/>
    <col min="6410" max="6410" width="5.5703125" style="2" customWidth="1"/>
    <col min="6411" max="6411" width="10" style="2" customWidth="1"/>
    <col min="6412" max="6412" width="7" style="2" customWidth="1"/>
    <col min="6413" max="6413" width="9.42578125" style="2" customWidth="1"/>
    <col min="6414" max="6414" width="7.28515625" style="2" customWidth="1"/>
    <col min="6415" max="6415" width="7.42578125" style="2" customWidth="1"/>
    <col min="6416" max="6416" width="9.85546875" style="2" customWidth="1"/>
    <col min="6417" max="6417" width="12.7109375" style="2" customWidth="1"/>
    <col min="6418" max="6418" width="12.5703125" style="2" customWidth="1"/>
    <col min="6419" max="6419" width="18" style="2" customWidth="1"/>
    <col min="6420" max="6420" width="11.5703125" style="2" customWidth="1"/>
    <col min="6421" max="6421" width="15" style="2" customWidth="1"/>
    <col min="6422" max="6422" width="14.28515625" style="2" customWidth="1"/>
    <col min="6423" max="6423" width="13.42578125" style="2" customWidth="1"/>
    <col min="6424" max="6424" width="14.5703125" style="2" customWidth="1"/>
    <col min="6425" max="6652" width="9.140625" style="2"/>
    <col min="6653" max="6653" width="2.7109375" style="2" customWidth="1"/>
    <col min="6654" max="6654" width="30.42578125" style="2" customWidth="1"/>
    <col min="6655" max="6655" width="21.5703125" style="2" customWidth="1"/>
    <col min="6656" max="6656" width="9.7109375" style="2" customWidth="1"/>
    <col min="6657" max="6657" width="9.42578125" style="2" customWidth="1"/>
    <col min="6658" max="6658" width="7.42578125" style="2" customWidth="1"/>
    <col min="6659" max="6659" width="9.85546875" style="2" customWidth="1"/>
    <col min="6660" max="6660" width="10.140625" style="2" customWidth="1"/>
    <col min="6661" max="6661" width="11.7109375" style="2" customWidth="1"/>
    <col min="6662" max="6662" width="6.28515625" style="2" customWidth="1"/>
    <col min="6663" max="6663" width="10" style="2" customWidth="1"/>
    <col min="6664" max="6664" width="4.42578125" style="2" customWidth="1"/>
    <col min="6665" max="6665" width="6.7109375" style="2" customWidth="1"/>
    <col min="6666" max="6666" width="5.5703125" style="2" customWidth="1"/>
    <col min="6667" max="6667" width="10" style="2" customWidth="1"/>
    <col min="6668" max="6668" width="7" style="2" customWidth="1"/>
    <col min="6669" max="6669" width="9.42578125" style="2" customWidth="1"/>
    <col min="6670" max="6670" width="7.28515625" style="2" customWidth="1"/>
    <col min="6671" max="6671" width="7.42578125" style="2" customWidth="1"/>
    <col min="6672" max="6672" width="9.85546875" style="2" customWidth="1"/>
    <col min="6673" max="6673" width="12.7109375" style="2" customWidth="1"/>
    <col min="6674" max="6674" width="12.5703125" style="2" customWidth="1"/>
    <col min="6675" max="6675" width="18" style="2" customWidth="1"/>
    <col min="6676" max="6676" width="11.5703125" style="2" customWidth="1"/>
    <col min="6677" max="6677" width="15" style="2" customWidth="1"/>
    <col min="6678" max="6678" width="14.28515625" style="2" customWidth="1"/>
    <col min="6679" max="6679" width="13.42578125" style="2" customWidth="1"/>
    <col min="6680" max="6680" width="14.5703125" style="2" customWidth="1"/>
    <col min="6681" max="6908" width="9.140625" style="2"/>
    <col min="6909" max="6909" width="2.7109375" style="2" customWidth="1"/>
    <col min="6910" max="6910" width="30.42578125" style="2" customWidth="1"/>
    <col min="6911" max="6911" width="21.5703125" style="2" customWidth="1"/>
    <col min="6912" max="6912" width="9.7109375" style="2" customWidth="1"/>
    <col min="6913" max="6913" width="9.42578125" style="2" customWidth="1"/>
    <col min="6914" max="6914" width="7.42578125" style="2" customWidth="1"/>
    <col min="6915" max="6915" width="9.85546875" style="2" customWidth="1"/>
    <col min="6916" max="6916" width="10.140625" style="2" customWidth="1"/>
    <col min="6917" max="6917" width="11.7109375" style="2" customWidth="1"/>
    <col min="6918" max="6918" width="6.28515625" style="2" customWidth="1"/>
    <col min="6919" max="6919" width="10" style="2" customWidth="1"/>
    <col min="6920" max="6920" width="4.42578125" style="2" customWidth="1"/>
    <col min="6921" max="6921" width="6.7109375" style="2" customWidth="1"/>
    <col min="6922" max="6922" width="5.5703125" style="2" customWidth="1"/>
    <col min="6923" max="6923" width="10" style="2" customWidth="1"/>
    <col min="6924" max="6924" width="7" style="2" customWidth="1"/>
    <col min="6925" max="6925" width="9.42578125" style="2" customWidth="1"/>
    <col min="6926" max="6926" width="7.28515625" style="2" customWidth="1"/>
    <col min="6927" max="6927" width="7.42578125" style="2" customWidth="1"/>
    <col min="6928" max="6928" width="9.85546875" style="2" customWidth="1"/>
    <col min="6929" max="6929" width="12.7109375" style="2" customWidth="1"/>
    <col min="6930" max="6930" width="12.5703125" style="2" customWidth="1"/>
    <col min="6931" max="6931" width="18" style="2" customWidth="1"/>
    <col min="6932" max="6932" width="11.5703125" style="2" customWidth="1"/>
    <col min="6933" max="6933" width="15" style="2" customWidth="1"/>
    <col min="6934" max="6934" width="14.28515625" style="2" customWidth="1"/>
    <col min="6935" max="6935" width="13.42578125" style="2" customWidth="1"/>
    <col min="6936" max="6936" width="14.5703125" style="2" customWidth="1"/>
    <col min="6937" max="7164" width="9.140625" style="2"/>
    <col min="7165" max="7165" width="2.7109375" style="2" customWidth="1"/>
    <col min="7166" max="7166" width="30.42578125" style="2" customWidth="1"/>
    <col min="7167" max="7167" width="21.5703125" style="2" customWidth="1"/>
    <col min="7168" max="7168" width="9.7109375" style="2" customWidth="1"/>
    <col min="7169" max="7169" width="9.42578125" style="2" customWidth="1"/>
    <col min="7170" max="7170" width="7.42578125" style="2" customWidth="1"/>
    <col min="7171" max="7171" width="9.85546875" style="2" customWidth="1"/>
    <col min="7172" max="7172" width="10.140625" style="2" customWidth="1"/>
    <col min="7173" max="7173" width="11.7109375" style="2" customWidth="1"/>
    <col min="7174" max="7174" width="6.28515625" style="2" customWidth="1"/>
    <col min="7175" max="7175" width="10" style="2" customWidth="1"/>
    <col min="7176" max="7176" width="4.42578125" style="2" customWidth="1"/>
    <col min="7177" max="7177" width="6.7109375" style="2" customWidth="1"/>
    <col min="7178" max="7178" width="5.5703125" style="2" customWidth="1"/>
    <col min="7179" max="7179" width="10" style="2" customWidth="1"/>
    <col min="7180" max="7180" width="7" style="2" customWidth="1"/>
    <col min="7181" max="7181" width="9.42578125" style="2" customWidth="1"/>
    <col min="7182" max="7182" width="7.28515625" style="2" customWidth="1"/>
    <col min="7183" max="7183" width="7.42578125" style="2" customWidth="1"/>
    <col min="7184" max="7184" width="9.85546875" style="2" customWidth="1"/>
    <col min="7185" max="7185" width="12.7109375" style="2" customWidth="1"/>
    <col min="7186" max="7186" width="12.5703125" style="2" customWidth="1"/>
    <col min="7187" max="7187" width="18" style="2" customWidth="1"/>
    <col min="7188" max="7188" width="11.5703125" style="2" customWidth="1"/>
    <col min="7189" max="7189" width="15" style="2" customWidth="1"/>
    <col min="7190" max="7190" width="14.28515625" style="2" customWidth="1"/>
    <col min="7191" max="7191" width="13.42578125" style="2" customWidth="1"/>
    <col min="7192" max="7192" width="14.5703125" style="2" customWidth="1"/>
    <col min="7193" max="7420" width="9.140625" style="2"/>
    <col min="7421" max="7421" width="2.7109375" style="2" customWidth="1"/>
    <col min="7422" max="7422" width="30.42578125" style="2" customWidth="1"/>
    <col min="7423" max="7423" width="21.5703125" style="2" customWidth="1"/>
    <col min="7424" max="7424" width="9.7109375" style="2" customWidth="1"/>
    <col min="7425" max="7425" width="9.42578125" style="2" customWidth="1"/>
    <col min="7426" max="7426" width="7.42578125" style="2" customWidth="1"/>
    <col min="7427" max="7427" width="9.85546875" style="2" customWidth="1"/>
    <col min="7428" max="7428" width="10.140625" style="2" customWidth="1"/>
    <col min="7429" max="7429" width="11.7109375" style="2" customWidth="1"/>
    <col min="7430" max="7430" width="6.28515625" style="2" customWidth="1"/>
    <col min="7431" max="7431" width="10" style="2" customWidth="1"/>
    <col min="7432" max="7432" width="4.42578125" style="2" customWidth="1"/>
    <col min="7433" max="7433" width="6.7109375" style="2" customWidth="1"/>
    <col min="7434" max="7434" width="5.5703125" style="2" customWidth="1"/>
    <col min="7435" max="7435" width="10" style="2" customWidth="1"/>
    <col min="7436" max="7436" width="7" style="2" customWidth="1"/>
    <col min="7437" max="7437" width="9.42578125" style="2" customWidth="1"/>
    <col min="7438" max="7438" width="7.28515625" style="2" customWidth="1"/>
    <col min="7439" max="7439" width="7.42578125" style="2" customWidth="1"/>
    <col min="7440" max="7440" width="9.85546875" style="2" customWidth="1"/>
    <col min="7441" max="7441" width="12.7109375" style="2" customWidth="1"/>
    <col min="7442" max="7442" width="12.5703125" style="2" customWidth="1"/>
    <col min="7443" max="7443" width="18" style="2" customWidth="1"/>
    <col min="7444" max="7444" width="11.5703125" style="2" customWidth="1"/>
    <col min="7445" max="7445" width="15" style="2" customWidth="1"/>
    <col min="7446" max="7446" width="14.28515625" style="2" customWidth="1"/>
    <col min="7447" max="7447" width="13.42578125" style="2" customWidth="1"/>
    <col min="7448" max="7448" width="14.5703125" style="2" customWidth="1"/>
    <col min="7449" max="7676" width="9.140625" style="2"/>
    <col min="7677" max="7677" width="2.7109375" style="2" customWidth="1"/>
    <col min="7678" max="7678" width="30.42578125" style="2" customWidth="1"/>
    <col min="7679" max="7679" width="21.5703125" style="2" customWidth="1"/>
    <col min="7680" max="7680" width="9.7109375" style="2" customWidth="1"/>
    <col min="7681" max="7681" width="9.42578125" style="2" customWidth="1"/>
    <col min="7682" max="7682" width="7.42578125" style="2" customWidth="1"/>
    <col min="7683" max="7683" width="9.85546875" style="2" customWidth="1"/>
    <col min="7684" max="7684" width="10.140625" style="2" customWidth="1"/>
    <col min="7685" max="7685" width="11.7109375" style="2" customWidth="1"/>
    <col min="7686" max="7686" width="6.28515625" style="2" customWidth="1"/>
    <col min="7687" max="7687" width="10" style="2" customWidth="1"/>
    <col min="7688" max="7688" width="4.42578125" style="2" customWidth="1"/>
    <col min="7689" max="7689" width="6.7109375" style="2" customWidth="1"/>
    <col min="7690" max="7690" width="5.5703125" style="2" customWidth="1"/>
    <col min="7691" max="7691" width="10" style="2" customWidth="1"/>
    <col min="7692" max="7692" width="7" style="2" customWidth="1"/>
    <col min="7693" max="7693" width="9.42578125" style="2" customWidth="1"/>
    <col min="7694" max="7694" width="7.28515625" style="2" customWidth="1"/>
    <col min="7695" max="7695" width="7.42578125" style="2" customWidth="1"/>
    <col min="7696" max="7696" width="9.85546875" style="2" customWidth="1"/>
    <col min="7697" max="7697" width="12.7109375" style="2" customWidth="1"/>
    <col min="7698" max="7698" width="12.5703125" style="2" customWidth="1"/>
    <col min="7699" max="7699" width="18" style="2" customWidth="1"/>
    <col min="7700" max="7700" width="11.5703125" style="2" customWidth="1"/>
    <col min="7701" max="7701" width="15" style="2" customWidth="1"/>
    <col min="7702" max="7702" width="14.28515625" style="2" customWidth="1"/>
    <col min="7703" max="7703" width="13.42578125" style="2" customWidth="1"/>
    <col min="7704" max="7704" width="14.5703125" style="2" customWidth="1"/>
    <col min="7705" max="7932" width="9.140625" style="2"/>
    <col min="7933" max="7933" width="2.7109375" style="2" customWidth="1"/>
    <col min="7934" max="7934" width="30.42578125" style="2" customWidth="1"/>
    <col min="7935" max="7935" width="21.5703125" style="2" customWidth="1"/>
    <col min="7936" max="7936" width="9.7109375" style="2" customWidth="1"/>
    <col min="7937" max="7937" width="9.42578125" style="2" customWidth="1"/>
    <col min="7938" max="7938" width="7.42578125" style="2" customWidth="1"/>
    <col min="7939" max="7939" width="9.85546875" style="2" customWidth="1"/>
    <col min="7940" max="7940" width="10.140625" style="2" customWidth="1"/>
    <col min="7941" max="7941" width="11.7109375" style="2" customWidth="1"/>
    <col min="7942" max="7942" width="6.28515625" style="2" customWidth="1"/>
    <col min="7943" max="7943" width="10" style="2" customWidth="1"/>
    <col min="7944" max="7944" width="4.42578125" style="2" customWidth="1"/>
    <col min="7945" max="7945" width="6.7109375" style="2" customWidth="1"/>
    <col min="7946" max="7946" width="5.5703125" style="2" customWidth="1"/>
    <col min="7947" max="7947" width="10" style="2" customWidth="1"/>
    <col min="7948" max="7948" width="7" style="2" customWidth="1"/>
    <col min="7949" max="7949" width="9.42578125" style="2" customWidth="1"/>
    <col min="7950" max="7950" width="7.28515625" style="2" customWidth="1"/>
    <col min="7951" max="7951" width="7.42578125" style="2" customWidth="1"/>
    <col min="7952" max="7952" width="9.85546875" style="2" customWidth="1"/>
    <col min="7953" max="7953" width="12.7109375" style="2" customWidth="1"/>
    <col min="7954" max="7954" width="12.5703125" style="2" customWidth="1"/>
    <col min="7955" max="7955" width="18" style="2" customWidth="1"/>
    <col min="7956" max="7956" width="11.5703125" style="2" customWidth="1"/>
    <col min="7957" max="7957" width="15" style="2" customWidth="1"/>
    <col min="7958" max="7958" width="14.28515625" style="2" customWidth="1"/>
    <col min="7959" max="7959" width="13.42578125" style="2" customWidth="1"/>
    <col min="7960" max="7960" width="14.5703125" style="2" customWidth="1"/>
    <col min="7961" max="8188" width="9.140625" style="2"/>
    <col min="8189" max="8189" width="2.7109375" style="2" customWidth="1"/>
    <col min="8190" max="8190" width="30.42578125" style="2" customWidth="1"/>
    <col min="8191" max="8191" width="21.5703125" style="2" customWidth="1"/>
    <col min="8192" max="8192" width="9.7109375" style="2" customWidth="1"/>
    <col min="8193" max="8193" width="9.42578125" style="2" customWidth="1"/>
    <col min="8194" max="8194" width="7.42578125" style="2" customWidth="1"/>
    <col min="8195" max="8195" width="9.85546875" style="2" customWidth="1"/>
    <col min="8196" max="8196" width="10.140625" style="2" customWidth="1"/>
    <col min="8197" max="8197" width="11.7109375" style="2" customWidth="1"/>
    <col min="8198" max="8198" width="6.28515625" style="2" customWidth="1"/>
    <col min="8199" max="8199" width="10" style="2" customWidth="1"/>
    <col min="8200" max="8200" width="4.42578125" style="2" customWidth="1"/>
    <col min="8201" max="8201" width="6.7109375" style="2" customWidth="1"/>
    <col min="8202" max="8202" width="5.5703125" style="2" customWidth="1"/>
    <col min="8203" max="8203" width="10" style="2" customWidth="1"/>
    <col min="8204" max="8204" width="7" style="2" customWidth="1"/>
    <col min="8205" max="8205" width="9.42578125" style="2" customWidth="1"/>
    <col min="8206" max="8206" width="7.28515625" style="2" customWidth="1"/>
    <col min="8207" max="8207" width="7.42578125" style="2" customWidth="1"/>
    <col min="8208" max="8208" width="9.85546875" style="2" customWidth="1"/>
    <col min="8209" max="8209" width="12.7109375" style="2" customWidth="1"/>
    <col min="8210" max="8210" width="12.5703125" style="2" customWidth="1"/>
    <col min="8211" max="8211" width="18" style="2" customWidth="1"/>
    <col min="8212" max="8212" width="11.5703125" style="2" customWidth="1"/>
    <col min="8213" max="8213" width="15" style="2" customWidth="1"/>
    <col min="8214" max="8214" width="14.28515625" style="2" customWidth="1"/>
    <col min="8215" max="8215" width="13.42578125" style="2" customWidth="1"/>
    <col min="8216" max="8216" width="14.5703125" style="2" customWidth="1"/>
    <col min="8217" max="8444" width="9.140625" style="2"/>
    <col min="8445" max="8445" width="2.7109375" style="2" customWidth="1"/>
    <col min="8446" max="8446" width="30.42578125" style="2" customWidth="1"/>
    <col min="8447" max="8447" width="21.5703125" style="2" customWidth="1"/>
    <col min="8448" max="8448" width="9.7109375" style="2" customWidth="1"/>
    <col min="8449" max="8449" width="9.42578125" style="2" customWidth="1"/>
    <col min="8450" max="8450" width="7.42578125" style="2" customWidth="1"/>
    <col min="8451" max="8451" width="9.85546875" style="2" customWidth="1"/>
    <col min="8452" max="8452" width="10.140625" style="2" customWidth="1"/>
    <col min="8453" max="8453" width="11.7109375" style="2" customWidth="1"/>
    <col min="8454" max="8454" width="6.28515625" style="2" customWidth="1"/>
    <col min="8455" max="8455" width="10" style="2" customWidth="1"/>
    <col min="8456" max="8456" width="4.42578125" style="2" customWidth="1"/>
    <col min="8457" max="8457" width="6.7109375" style="2" customWidth="1"/>
    <col min="8458" max="8458" width="5.5703125" style="2" customWidth="1"/>
    <col min="8459" max="8459" width="10" style="2" customWidth="1"/>
    <col min="8460" max="8460" width="7" style="2" customWidth="1"/>
    <col min="8461" max="8461" width="9.42578125" style="2" customWidth="1"/>
    <col min="8462" max="8462" width="7.28515625" style="2" customWidth="1"/>
    <col min="8463" max="8463" width="7.42578125" style="2" customWidth="1"/>
    <col min="8464" max="8464" width="9.85546875" style="2" customWidth="1"/>
    <col min="8465" max="8465" width="12.7109375" style="2" customWidth="1"/>
    <col min="8466" max="8466" width="12.5703125" style="2" customWidth="1"/>
    <col min="8467" max="8467" width="18" style="2" customWidth="1"/>
    <col min="8468" max="8468" width="11.5703125" style="2" customWidth="1"/>
    <col min="8469" max="8469" width="15" style="2" customWidth="1"/>
    <col min="8470" max="8470" width="14.28515625" style="2" customWidth="1"/>
    <col min="8471" max="8471" width="13.42578125" style="2" customWidth="1"/>
    <col min="8472" max="8472" width="14.5703125" style="2" customWidth="1"/>
    <col min="8473" max="8700" width="9.140625" style="2"/>
    <col min="8701" max="8701" width="2.7109375" style="2" customWidth="1"/>
    <col min="8702" max="8702" width="30.42578125" style="2" customWidth="1"/>
    <col min="8703" max="8703" width="21.5703125" style="2" customWidth="1"/>
    <col min="8704" max="8704" width="9.7109375" style="2" customWidth="1"/>
    <col min="8705" max="8705" width="9.42578125" style="2" customWidth="1"/>
    <col min="8706" max="8706" width="7.42578125" style="2" customWidth="1"/>
    <col min="8707" max="8707" width="9.85546875" style="2" customWidth="1"/>
    <col min="8708" max="8708" width="10.140625" style="2" customWidth="1"/>
    <col min="8709" max="8709" width="11.7109375" style="2" customWidth="1"/>
    <col min="8710" max="8710" width="6.28515625" style="2" customWidth="1"/>
    <col min="8711" max="8711" width="10" style="2" customWidth="1"/>
    <col min="8712" max="8712" width="4.42578125" style="2" customWidth="1"/>
    <col min="8713" max="8713" width="6.7109375" style="2" customWidth="1"/>
    <col min="8714" max="8714" width="5.5703125" style="2" customWidth="1"/>
    <col min="8715" max="8715" width="10" style="2" customWidth="1"/>
    <col min="8716" max="8716" width="7" style="2" customWidth="1"/>
    <col min="8717" max="8717" width="9.42578125" style="2" customWidth="1"/>
    <col min="8718" max="8718" width="7.28515625" style="2" customWidth="1"/>
    <col min="8719" max="8719" width="7.42578125" style="2" customWidth="1"/>
    <col min="8720" max="8720" width="9.85546875" style="2" customWidth="1"/>
    <col min="8721" max="8721" width="12.7109375" style="2" customWidth="1"/>
    <col min="8722" max="8722" width="12.5703125" style="2" customWidth="1"/>
    <col min="8723" max="8723" width="18" style="2" customWidth="1"/>
    <col min="8724" max="8724" width="11.5703125" style="2" customWidth="1"/>
    <col min="8725" max="8725" width="15" style="2" customWidth="1"/>
    <col min="8726" max="8726" width="14.28515625" style="2" customWidth="1"/>
    <col min="8727" max="8727" width="13.42578125" style="2" customWidth="1"/>
    <col min="8728" max="8728" width="14.5703125" style="2" customWidth="1"/>
    <col min="8729" max="8956" width="9.140625" style="2"/>
    <col min="8957" max="8957" width="2.7109375" style="2" customWidth="1"/>
    <col min="8958" max="8958" width="30.42578125" style="2" customWidth="1"/>
    <col min="8959" max="8959" width="21.5703125" style="2" customWidth="1"/>
    <col min="8960" max="8960" width="9.7109375" style="2" customWidth="1"/>
    <col min="8961" max="8961" width="9.42578125" style="2" customWidth="1"/>
    <col min="8962" max="8962" width="7.42578125" style="2" customWidth="1"/>
    <col min="8963" max="8963" width="9.85546875" style="2" customWidth="1"/>
    <col min="8964" max="8964" width="10.140625" style="2" customWidth="1"/>
    <col min="8965" max="8965" width="11.7109375" style="2" customWidth="1"/>
    <col min="8966" max="8966" width="6.28515625" style="2" customWidth="1"/>
    <col min="8967" max="8967" width="10" style="2" customWidth="1"/>
    <col min="8968" max="8968" width="4.42578125" style="2" customWidth="1"/>
    <col min="8969" max="8969" width="6.7109375" style="2" customWidth="1"/>
    <col min="8970" max="8970" width="5.5703125" style="2" customWidth="1"/>
    <col min="8971" max="8971" width="10" style="2" customWidth="1"/>
    <col min="8972" max="8972" width="7" style="2" customWidth="1"/>
    <col min="8973" max="8973" width="9.42578125" style="2" customWidth="1"/>
    <col min="8974" max="8974" width="7.28515625" style="2" customWidth="1"/>
    <col min="8975" max="8975" width="7.42578125" style="2" customWidth="1"/>
    <col min="8976" max="8976" width="9.85546875" style="2" customWidth="1"/>
    <col min="8977" max="8977" width="12.7109375" style="2" customWidth="1"/>
    <col min="8978" max="8978" width="12.5703125" style="2" customWidth="1"/>
    <col min="8979" max="8979" width="18" style="2" customWidth="1"/>
    <col min="8980" max="8980" width="11.5703125" style="2" customWidth="1"/>
    <col min="8981" max="8981" width="15" style="2" customWidth="1"/>
    <col min="8982" max="8982" width="14.28515625" style="2" customWidth="1"/>
    <col min="8983" max="8983" width="13.42578125" style="2" customWidth="1"/>
    <col min="8984" max="8984" width="14.5703125" style="2" customWidth="1"/>
    <col min="8985" max="9212" width="9.140625" style="2"/>
    <col min="9213" max="9213" width="2.7109375" style="2" customWidth="1"/>
    <col min="9214" max="9214" width="30.42578125" style="2" customWidth="1"/>
    <col min="9215" max="9215" width="21.5703125" style="2" customWidth="1"/>
    <col min="9216" max="9216" width="9.7109375" style="2" customWidth="1"/>
    <col min="9217" max="9217" width="9.42578125" style="2" customWidth="1"/>
    <col min="9218" max="9218" width="7.42578125" style="2" customWidth="1"/>
    <col min="9219" max="9219" width="9.85546875" style="2" customWidth="1"/>
    <col min="9220" max="9220" width="10.140625" style="2" customWidth="1"/>
    <col min="9221" max="9221" width="11.7109375" style="2" customWidth="1"/>
    <col min="9222" max="9222" width="6.28515625" style="2" customWidth="1"/>
    <col min="9223" max="9223" width="10" style="2" customWidth="1"/>
    <col min="9224" max="9224" width="4.42578125" style="2" customWidth="1"/>
    <col min="9225" max="9225" width="6.7109375" style="2" customWidth="1"/>
    <col min="9226" max="9226" width="5.5703125" style="2" customWidth="1"/>
    <col min="9227" max="9227" width="10" style="2" customWidth="1"/>
    <col min="9228" max="9228" width="7" style="2" customWidth="1"/>
    <col min="9229" max="9229" width="9.42578125" style="2" customWidth="1"/>
    <col min="9230" max="9230" width="7.28515625" style="2" customWidth="1"/>
    <col min="9231" max="9231" width="7.42578125" style="2" customWidth="1"/>
    <col min="9232" max="9232" width="9.85546875" style="2" customWidth="1"/>
    <col min="9233" max="9233" width="12.7109375" style="2" customWidth="1"/>
    <col min="9234" max="9234" width="12.5703125" style="2" customWidth="1"/>
    <col min="9235" max="9235" width="18" style="2" customWidth="1"/>
    <col min="9236" max="9236" width="11.5703125" style="2" customWidth="1"/>
    <col min="9237" max="9237" width="15" style="2" customWidth="1"/>
    <col min="9238" max="9238" width="14.28515625" style="2" customWidth="1"/>
    <col min="9239" max="9239" width="13.42578125" style="2" customWidth="1"/>
    <col min="9240" max="9240" width="14.5703125" style="2" customWidth="1"/>
    <col min="9241" max="9468" width="9.140625" style="2"/>
    <col min="9469" max="9469" width="2.7109375" style="2" customWidth="1"/>
    <col min="9470" max="9470" width="30.42578125" style="2" customWidth="1"/>
    <col min="9471" max="9471" width="21.5703125" style="2" customWidth="1"/>
    <col min="9472" max="9472" width="9.7109375" style="2" customWidth="1"/>
    <col min="9473" max="9473" width="9.42578125" style="2" customWidth="1"/>
    <col min="9474" max="9474" width="7.42578125" style="2" customWidth="1"/>
    <col min="9475" max="9475" width="9.85546875" style="2" customWidth="1"/>
    <col min="9476" max="9476" width="10.140625" style="2" customWidth="1"/>
    <col min="9477" max="9477" width="11.7109375" style="2" customWidth="1"/>
    <col min="9478" max="9478" width="6.28515625" style="2" customWidth="1"/>
    <col min="9479" max="9479" width="10" style="2" customWidth="1"/>
    <col min="9480" max="9480" width="4.42578125" style="2" customWidth="1"/>
    <col min="9481" max="9481" width="6.7109375" style="2" customWidth="1"/>
    <col min="9482" max="9482" width="5.5703125" style="2" customWidth="1"/>
    <col min="9483" max="9483" width="10" style="2" customWidth="1"/>
    <col min="9484" max="9484" width="7" style="2" customWidth="1"/>
    <col min="9485" max="9485" width="9.42578125" style="2" customWidth="1"/>
    <col min="9486" max="9486" width="7.28515625" style="2" customWidth="1"/>
    <col min="9487" max="9487" width="7.42578125" style="2" customWidth="1"/>
    <col min="9488" max="9488" width="9.85546875" style="2" customWidth="1"/>
    <col min="9489" max="9489" width="12.7109375" style="2" customWidth="1"/>
    <col min="9490" max="9490" width="12.5703125" style="2" customWidth="1"/>
    <col min="9491" max="9491" width="18" style="2" customWidth="1"/>
    <col min="9492" max="9492" width="11.5703125" style="2" customWidth="1"/>
    <col min="9493" max="9493" width="15" style="2" customWidth="1"/>
    <col min="9494" max="9494" width="14.28515625" style="2" customWidth="1"/>
    <col min="9495" max="9495" width="13.42578125" style="2" customWidth="1"/>
    <col min="9496" max="9496" width="14.5703125" style="2" customWidth="1"/>
    <col min="9497" max="9724" width="9.140625" style="2"/>
    <col min="9725" max="9725" width="2.7109375" style="2" customWidth="1"/>
    <col min="9726" max="9726" width="30.42578125" style="2" customWidth="1"/>
    <col min="9727" max="9727" width="21.5703125" style="2" customWidth="1"/>
    <col min="9728" max="9728" width="9.7109375" style="2" customWidth="1"/>
    <col min="9729" max="9729" width="9.42578125" style="2" customWidth="1"/>
    <col min="9730" max="9730" width="7.42578125" style="2" customWidth="1"/>
    <col min="9731" max="9731" width="9.85546875" style="2" customWidth="1"/>
    <col min="9732" max="9732" width="10.140625" style="2" customWidth="1"/>
    <col min="9733" max="9733" width="11.7109375" style="2" customWidth="1"/>
    <col min="9734" max="9734" width="6.28515625" style="2" customWidth="1"/>
    <col min="9735" max="9735" width="10" style="2" customWidth="1"/>
    <col min="9736" max="9736" width="4.42578125" style="2" customWidth="1"/>
    <col min="9737" max="9737" width="6.7109375" style="2" customWidth="1"/>
    <col min="9738" max="9738" width="5.5703125" style="2" customWidth="1"/>
    <col min="9739" max="9739" width="10" style="2" customWidth="1"/>
    <col min="9740" max="9740" width="7" style="2" customWidth="1"/>
    <col min="9741" max="9741" width="9.42578125" style="2" customWidth="1"/>
    <col min="9742" max="9742" width="7.28515625" style="2" customWidth="1"/>
    <col min="9743" max="9743" width="7.42578125" style="2" customWidth="1"/>
    <col min="9744" max="9744" width="9.85546875" style="2" customWidth="1"/>
    <col min="9745" max="9745" width="12.7109375" style="2" customWidth="1"/>
    <col min="9746" max="9746" width="12.5703125" style="2" customWidth="1"/>
    <col min="9747" max="9747" width="18" style="2" customWidth="1"/>
    <col min="9748" max="9748" width="11.5703125" style="2" customWidth="1"/>
    <col min="9749" max="9749" width="15" style="2" customWidth="1"/>
    <col min="9750" max="9750" width="14.28515625" style="2" customWidth="1"/>
    <col min="9751" max="9751" width="13.42578125" style="2" customWidth="1"/>
    <col min="9752" max="9752" width="14.5703125" style="2" customWidth="1"/>
    <col min="9753" max="9980" width="9.140625" style="2"/>
    <col min="9981" max="9981" width="2.7109375" style="2" customWidth="1"/>
    <col min="9982" max="9982" width="30.42578125" style="2" customWidth="1"/>
    <col min="9983" max="9983" width="21.5703125" style="2" customWidth="1"/>
    <col min="9984" max="9984" width="9.7109375" style="2" customWidth="1"/>
    <col min="9985" max="9985" width="9.42578125" style="2" customWidth="1"/>
    <col min="9986" max="9986" width="7.42578125" style="2" customWidth="1"/>
    <col min="9987" max="9987" width="9.85546875" style="2" customWidth="1"/>
    <col min="9988" max="9988" width="10.140625" style="2" customWidth="1"/>
    <col min="9989" max="9989" width="11.7109375" style="2" customWidth="1"/>
    <col min="9990" max="9990" width="6.28515625" style="2" customWidth="1"/>
    <col min="9991" max="9991" width="10" style="2" customWidth="1"/>
    <col min="9992" max="9992" width="4.42578125" style="2" customWidth="1"/>
    <col min="9993" max="9993" width="6.7109375" style="2" customWidth="1"/>
    <col min="9994" max="9994" width="5.5703125" style="2" customWidth="1"/>
    <col min="9995" max="9995" width="10" style="2" customWidth="1"/>
    <col min="9996" max="9996" width="7" style="2" customWidth="1"/>
    <col min="9997" max="9997" width="9.42578125" style="2" customWidth="1"/>
    <col min="9998" max="9998" width="7.28515625" style="2" customWidth="1"/>
    <col min="9999" max="9999" width="7.42578125" style="2" customWidth="1"/>
    <col min="10000" max="10000" width="9.85546875" style="2" customWidth="1"/>
    <col min="10001" max="10001" width="12.7109375" style="2" customWidth="1"/>
    <col min="10002" max="10002" width="12.5703125" style="2" customWidth="1"/>
    <col min="10003" max="10003" width="18" style="2" customWidth="1"/>
    <col min="10004" max="10004" width="11.5703125" style="2" customWidth="1"/>
    <col min="10005" max="10005" width="15" style="2" customWidth="1"/>
    <col min="10006" max="10006" width="14.28515625" style="2" customWidth="1"/>
    <col min="10007" max="10007" width="13.42578125" style="2" customWidth="1"/>
    <col min="10008" max="10008" width="14.5703125" style="2" customWidth="1"/>
    <col min="10009" max="10236" width="9.140625" style="2"/>
    <col min="10237" max="10237" width="2.7109375" style="2" customWidth="1"/>
    <col min="10238" max="10238" width="30.42578125" style="2" customWidth="1"/>
    <col min="10239" max="10239" width="21.5703125" style="2" customWidth="1"/>
    <col min="10240" max="10240" width="9.7109375" style="2" customWidth="1"/>
    <col min="10241" max="10241" width="9.42578125" style="2" customWidth="1"/>
    <col min="10242" max="10242" width="7.42578125" style="2" customWidth="1"/>
    <col min="10243" max="10243" width="9.85546875" style="2" customWidth="1"/>
    <col min="10244" max="10244" width="10.140625" style="2" customWidth="1"/>
    <col min="10245" max="10245" width="11.7109375" style="2" customWidth="1"/>
    <col min="10246" max="10246" width="6.28515625" style="2" customWidth="1"/>
    <col min="10247" max="10247" width="10" style="2" customWidth="1"/>
    <col min="10248" max="10248" width="4.42578125" style="2" customWidth="1"/>
    <col min="10249" max="10249" width="6.7109375" style="2" customWidth="1"/>
    <col min="10250" max="10250" width="5.5703125" style="2" customWidth="1"/>
    <col min="10251" max="10251" width="10" style="2" customWidth="1"/>
    <col min="10252" max="10252" width="7" style="2" customWidth="1"/>
    <col min="10253" max="10253" width="9.42578125" style="2" customWidth="1"/>
    <col min="10254" max="10254" width="7.28515625" style="2" customWidth="1"/>
    <col min="10255" max="10255" width="7.42578125" style="2" customWidth="1"/>
    <col min="10256" max="10256" width="9.85546875" style="2" customWidth="1"/>
    <col min="10257" max="10257" width="12.7109375" style="2" customWidth="1"/>
    <col min="10258" max="10258" width="12.5703125" style="2" customWidth="1"/>
    <col min="10259" max="10259" width="18" style="2" customWidth="1"/>
    <col min="10260" max="10260" width="11.5703125" style="2" customWidth="1"/>
    <col min="10261" max="10261" width="15" style="2" customWidth="1"/>
    <col min="10262" max="10262" width="14.28515625" style="2" customWidth="1"/>
    <col min="10263" max="10263" width="13.42578125" style="2" customWidth="1"/>
    <col min="10264" max="10264" width="14.5703125" style="2" customWidth="1"/>
    <col min="10265" max="10492" width="9.140625" style="2"/>
    <col min="10493" max="10493" width="2.7109375" style="2" customWidth="1"/>
    <col min="10494" max="10494" width="30.42578125" style="2" customWidth="1"/>
    <col min="10495" max="10495" width="21.5703125" style="2" customWidth="1"/>
    <col min="10496" max="10496" width="9.7109375" style="2" customWidth="1"/>
    <col min="10497" max="10497" width="9.42578125" style="2" customWidth="1"/>
    <col min="10498" max="10498" width="7.42578125" style="2" customWidth="1"/>
    <col min="10499" max="10499" width="9.85546875" style="2" customWidth="1"/>
    <col min="10500" max="10500" width="10.140625" style="2" customWidth="1"/>
    <col min="10501" max="10501" width="11.7109375" style="2" customWidth="1"/>
    <col min="10502" max="10502" width="6.28515625" style="2" customWidth="1"/>
    <col min="10503" max="10503" width="10" style="2" customWidth="1"/>
    <col min="10504" max="10504" width="4.42578125" style="2" customWidth="1"/>
    <col min="10505" max="10505" width="6.7109375" style="2" customWidth="1"/>
    <col min="10506" max="10506" width="5.5703125" style="2" customWidth="1"/>
    <col min="10507" max="10507" width="10" style="2" customWidth="1"/>
    <col min="10508" max="10508" width="7" style="2" customWidth="1"/>
    <col min="10509" max="10509" width="9.42578125" style="2" customWidth="1"/>
    <col min="10510" max="10510" width="7.28515625" style="2" customWidth="1"/>
    <col min="10511" max="10511" width="7.42578125" style="2" customWidth="1"/>
    <col min="10512" max="10512" width="9.85546875" style="2" customWidth="1"/>
    <col min="10513" max="10513" width="12.7109375" style="2" customWidth="1"/>
    <col min="10514" max="10514" width="12.5703125" style="2" customWidth="1"/>
    <col min="10515" max="10515" width="18" style="2" customWidth="1"/>
    <col min="10516" max="10516" width="11.5703125" style="2" customWidth="1"/>
    <col min="10517" max="10517" width="15" style="2" customWidth="1"/>
    <col min="10518" max="10518" width="14.28515625" style="2" customWidth="1"/>
    <col min="10519" max="10519" width="13.42578125" style="2" customWidth="1"/>
    <col min="10520" max="10520" width="14.5703125" style="2" customWidth="1"/>
    <col min="10521" max="10748" width="9.140625" style="2"/>
    <col min="10749" max="10749" width="2.7109375" style="2" customWidth="1"/>
    <col min="10750" max="10750" width="30.42578125" style="2" customWidth="1"/>
    <col min="10751" max="10751" width="21.5703125" style="2" customWidth="1"/>
    <col min="10752" max="10752" width="9.7109375" style="2" customWidth="1"/>
    <col min="10753" max="10753" width="9.42578125" style="2" customWidth="1"/>
    <col min="10754" max="10754" width="7.42578125" style="2" customWidth="1"/>
    <col min="10755" max="10755" width="9.85546875" style="2" customWidth="1"/>
    <col min="10756" max="10756" width="10.140625" style="2" customWidth="1"/>
    <col min="10757" max="10757" width="11.7109375" style="2" customWidth="1"/>
    <col min="10758" max="10758" width="6.28515625" style="2" customWidth="1"/>
    <col min="10759" max="10759" width="10" style="2" customWidth="1"/>
    <col min="10760" max="10760" width="4.42578125" style="2" customWidth="1"/>
    <col min="10761" max="10761" width="6.7109375" style="2" customWidth="1"/>
    <col min="10762" max="10762" width="5.5703125" style="2" customWidth="1"/>
    <col min="10763" max="10763" width="10" style="2" customWidth="1"/>
    <col min="10764" max="10764" width="7" style="2" customWidth="1"/>
    <col min="10765" max="10765" width="9.42578125" style="2" customWidth="1"/>
    <col min="10766" max="10766" width="7.28515625" style="2" customWidth="1"/>
    <col min="10767" max="10767" width="7.42578125" style="2" customWidth="1"/>
    <col min="10768" max="10768" width="9.85546875" style="2" customWidth="1"/>
    <col min="10769" max="10769" width="12.7109375" style="2" customWidth="1"/>
    <col min="10770" max="10770" width="12.5703125" style="2" customWidth="1"/>
    <col min="10771" max="10771" width="18" style="2" customWidth="1"/>
    <col min="10772" max="10772" width="11.5703125" style="2" customWidth="1"/>
    <col min="10773" max="10773" width="15" style="2" customWidth="1"/>
    <col min="10774" max="10774" width="14.28515625" style="2" customWidth="1"/>
    <col min="10775" max="10775" width="13.42578125" style="2" customWidth="1"/>
    <col min="10776" max="10776" width="14.5703125" style="2" customWidth="1"/>
    <col min="10777" max="11004" width="9.140625" style="2"/>
    <col min="11005" max="11005" width="2.7109375" style="2" customWidth="1"/>
    <col min="11006" max="11006" width="30.42578125" style="2" customWidth="1"/>
    <col min="11007" max="11007" width="21.5703125" style="2" customWidth="1"/>
    <col min="11008" max="11008" width="9.7109375" style="2" customWidth="1"/>
    <col min="11009" max="11009" width="9.42578125" style="2" customWidth="1"/>
    <col min="11010" max="11010" width="7.42578125" style="2" customWidth="1"/>
    <col min="11011" max="11011" width="9.85546875" style="2" customWidth="1"/>
    <col min="11012" max="11012" width="10.140625" style="2" customWidth="1"/>
    <col min="11013" max="11013" width="11.7109375" style="2" customWidth="1"/>
    <col min="11014" max="11014" width="6.28515625" style="2" customWidth="1"/>
    <col min="11015" max="11015" width="10" style="2" customWidth="1"/>
    <col min="11016" max="11016" width="4.42578125" style="2" customWidth="1"/>
    <col min="11017" max="11017" width="6.7109375" style="2" customWidth="1"/>
    <col min="11018" max="11018" width="5.5703125" style="2" customWidth="1"/>
    <col min="11019" max="11019" width="10" style="2" customWidth="1"/>
    <col min="11020" max="11020" width="7" style="2" customWidth="1"/>
    <col min="11021" max="11021" width="9.42578125" style="2" customWidth="1"/>
    <col min="11022" max="11022" width="7.28515625" style="2" customWidth="1"/>
    <col min="11023" max="11023" width="7.42578125" style="2" customWidth="1"/>
    <col min="11024" max="11024" width="9.85546875" style="2" customWidth="1"/>
    <col min="11025" max="11025" width="12.7109375" style="2" customWidth="1"/>
    <col min="11026" max="11026" width="12.5703125" style="2" customWidth="1"/>
    <col min="11027" max="11027" width="18" style="2" customWidth="1"/>
    <col min="11028" max="11028" width="11.5703125" style="2" customWidth="1"/>
    <col min="11029" max="11029" width="15" style="2" customWidth="1"/>
    <col min="11030" max="11030" width="14.28515625" style="2" customWidth="1"/>
    <col min="11031" max="11031" width="13.42578125" style="2" customWidth="1"/>
    <col min="11032" max="11032" width="14.5703125" style="2" customWidth="1"/>
    <col min="11033" max="11260" width="9.140625" style="2"/>
    <col min="11261" max="11261" width="2.7109375" style="2" customWidth="1"/>
    <col min="11262" max="11262" width="30.42578125" style="2" customWidth="1"/>
    <col min="11263" max="11263" width="21.5703125" style="2" customWidth="1"/>
    <col min="11264" max="11264" width="9.7109375" style="2" customWidth="1"/>
    <col min="11265" max="11265" width="9.42578125" style="2" customWidth="1"/>
    <col min="11266" max="11266" width="7.42578125" style="2" customWidth="1"/>
    <col min="11267" max="11267" width="9.85546875" style="2" customWidth="1"/>
    <col min="11268" max="11268" width="10.140625" style="2" customWidth="1"/>
    <col min="11269" max="11269" width="11.7109375" style="2" customWidth="1"/>
    <col min="11270" max="11270" width="6.28515625" style="2" customWidth="1"/>
    <col min="11271" max="11271" width="10" style="2" customWidth="1"/>
    <col min="11272" max="11272" width="4.42578125" style="2" customWidth="1"/>
    <col min="11273" max="11273" width="6.7109375" style="2" customWidth="1"/>
    <col min="11274" max="11274" width="5.5703125" style="2" customWidth="1"/>
    <col min="11275" max="11275" width="10" style="2" customWidth="1"/>
    <col min="11276" max="11276" width="7" style="2" customWidth="1"/>
    <col min="11277" max="11277" width="9.42578125" style="2" customWidth="1"/>
    <col min="11278" max="11278" width="7.28515625" style="2" customWidth="1"/>
    <col min="11279" max="11279" width="7.42578125" style="2" customWidth="1"/>
    <col min="11280" max="11280" width="9.85546875" style="2" customWidth="1"/>
    <col min="11281" max="11281" width="12.7109375" style="2" customWidth="1"/>
    <col min="11282" max="11282" width="12.5703125" style="2" customWidth="1"/>
    <col min="11283" max="11283" width="18" style="2" customWidth="1"/>
    <col min="11284" max="11284" width="11.5703125" style="2" customWidth="1"/>
    <col min="11285" max="11285" width="15" style="2" customWidth="1"/>
    <col min="11286" max="11286" width="14.28515625" style="2" customWidth="1"/>
    <col min="11287" max="11287" width="13.42578125" style="2" customWidth="1"/>
    <col min="11288" max="11288" width="14.5703125" style="2" customWidth="1"/>
    <col min="11289" max="11516" width="9.140625" style="2"/>
    <col min="11517" max="11517" width="2.7109375" style="2" customWidth="1"/>
    <col min="11518" max="11518" width="30.42578125" style="2" customWidth="1"/>
    <col min="11519" max="11519" width="21.5703125" style="2" customWidth="1"/>
    <col min="11520" max="11520" width="9.7109375" style="2" customWidth="1"/>
    <col min="11521" max="11521" width="9.42578125" style="2" customWidth="1"/>
    <col min="11522" max="11522" width="7.42578125" style="2" customWidth="1"/>
    <col min="11523" max="11523" width="9.85546875" style="2" customWidth="1"/>
    <col min="11524" max="11524" width="10.140625" style="2" customWidth="1"/>
    <col min="11525" max="11525" width="11.7109375" style="2" customWidth="1"/>
    <col min="11526" max="11526" width="6.28515625" style="2" customWidth="1"/>
    <col min="11527" max="11527" width="10" style="2" customWidth="1"/>
    <col min="11528" max="11528" width="4.42578125" style="2" customWidth="1"/>
    <col min="11529" max="11529" width="6.7109375" style="2" customWidth="1"/>
    <col min="11530" max="11530" width="5.5703125" style="2" customWidth="1"/>
    <col min="11531" max="11531" width="10" style="2" customWidth="1"/>
    <col min="11532" max="11532" width="7" style="2" customWidth="1"/>
    <col min="11533" max="11533" width="9.42578125" style="2" customWidth="1"/>
    <col min="11534" max="11534" width="7.28515625" style="2" customWidth="1"/>
    <col min="11535" max="11535" width="7.42578125" style="2" customWidth="1"/>
    <col min="11536" max="11536" width="9.85546875" style="2" customWidth="1"/>
    <col min="11537" max="11537" width="12.7109375" style="2" customWidth="1"/>
    <col min="11538" max="11538" width="12.5703125" style="2" customWidth="1"/>
    <col min="11539" max="11539" width="18" style="2" customWidth="1"/>
    <col min="11540" max="11540" width="11.5703125" style="2" customWidth="1"/>
    <col min="11541" max="11541" width="15" style="2" customWidth="1"/>
    <col min="11542" max="11542" width="14.28515625" style="2" customWidth="1"/>
    <col min="11543" max="11543" width="13.42578125" style="2" customWidth="1"/>
    <col min="11544" max="11544" width="14.5703125" style="2" customWidth="1"/>
    <col min="11545" max="11772" width="9.140625" style="2"/>
    <col min="11773" max="11773" width="2.7109375" style="2" customWidth="1"/>
    <col min="11774" max="11774" width="30.42578125" style="2" customWidth="1"/>
    <col min="11775" max="11775" width="21.5703125" style="2" customWidth="1"/>
    <col min="11776" max="11776" width="9.7109375" style="2" customWidth="1"/>
    <col min="11777" max="11777" width="9.42578125" style="2" customWidth="1"/>
    <col min="11778" max="11778" width="7.42578125" style="2" customWidth="1"/>
    <col min="11779" max="11779" width="9.85546875" style="2" customWidth="1"/>
    <col min="11780" max="11780" width="10.140625" style="2" customWidth="1"/>
    <col min="11781" max="11781" width="11.7109375" style="2" customWidth="1"/>
    <col min="11782" max="11782" width="6.28515625" style="2" customWidth="1"/>
    <col min="11783" max="11783" width="10" style="2" customWidth="1"/>
    <col min="11784" max="11784" width="4.42578125" style="2" customWidth="1"/>
    <col min="11785" max="11785" width="6.7109375" style="2" customWidth="1"/>
    <col min="11786" max="11786" width="5.5703125" style="2" customWidth="1"/>
    <col min="11787" max="11787" width="10" style="2" customWidth="1"/>
    <col min="11788" max="11788" width="7" style="2" customWidth="1"/>
    <col min="11789" max="11789" width="9.42578125" style="2" customWidth="1"/>
    <col min="11790" max="11790" width="7.28515625" style="2" customWidth="1"/>
    <col min="11791" max="11791" width="7.42578125" style="2" customWidth="1"/>
    <col min="11792" max="11792" width="9.85546875" style="2" customWidth="1"/>
    <col min="11793" max="11793" width="12.7109375" style="2" customWidth="1"/>
    <col min="11794" max="11794" width="12.5703125" style="2" customWidth="1"/>
    <col min="11795" max="11795" width="18" style="2" customWidth="1"/>
    <col min="11796" max="11796" width="11.5703125" style="2" customWidth="1"/>
    <col min="11797" max="11797" width="15" style="2" customWidth="1"/>
    <col min="11798" max="11798" width="14.28515625" style="2" customWidth="1"/>
    <col min="11799" max="11799" width="13.42578125" style="2" customWidth="1"/>
    <col min="11800" max="11800" width="14.5703125" style="2" customWidth="1"/>
    <col min="11801" max="12028" width="9.140625" style="2"/>
    <col min="12029" max="12029" width="2.7109375" style="2" customWidth="1"/>
    <col min="12030" max="12030" width="30.42578125" style="2" customWidth="1"/>
    <col min="12031" max="12031" width="21.5703125" style="2" customWidth="1"/>
    <col min="12032" max="12032" width="9.7109375" style="2" customWidth="1"/>
    <col min="12033" max="12033" width="9.42578125" style="2" customWidth="1"/>
    <col min="12034" max="12034" width="7.42578125" style="2" customWidth="1"/>
    <col min="12035" max="12035" width="9.85546875" style="2" customWidth="1"/>
    <col min="12036" max="12036" width="10.140625" style="2" customWidth="1"/>
    <col min="12037" max="12037" width="11.7109375" style="2" customWidth="1"/>
    <col min="12038" max="12038" width="6.28515625" style="2" customWidth="1"/>
    <col min="12039" max="12039" width="10" style="2" customWidth="1"/>
    <col min="12040" max="12040" width="4.42578125" style="2" customWidth="1"/>
    <col min="12041" max="12041" width="6.7109375" style="2" customWidth="1"/>
    <col min="12042" max="12042" width="5.5703125" style="2" customWidth="1"/>
    <col min="12043" max="12043" width="10" style="2" customWidth="1"/>
    <col min="12044" max="12044" width="7" style="2" customWidth="1"/>
    <col min="12045" max="12045" width="9.42578125" style="2" customWidth="1"/>
    <col min="12046" max="12046" width="7.28515625" style="2" customWidth="1"/>
    <col min="12047" max="12047" width="7.42578125" style="2" customWidth="1"/>
    <col min="12048" max="12048" width="9.85546875" style="2" customWidth="1"/>
    <col min="12049" max="12049" width="12.7109375" style="2" customWidth="1"/>
    <col min="12050" max="12050" width="12.5703125" style="2" customWidth="1"/>
    <col min="12051" max="12051" width="18" style="2" customWidth="1"/>
    <col min="12052" max="12052" width="11.5703125" style="2" customWidth="1"/>
    <col min="12053" max="12053" width="15" style="2" customWidth="1"/>
    <col min="12054" max="12054" width="14.28515625" style="2" customWidth="1"/>
    <col min="12055" max="12055" width="13.42578125" style="2" customWidth="1"/>
    <col min="12056" max="12056" width="14.5703125" style="2" customWidth="1"/>
    <col min="12057" max="12284" width="9.140625" style="2"/>
    <col min="12285" max="12285" width="2.7109375" style="2" customWidth="1"/>
    <col min="12286" max="12286" width="30.42578125" style="2" customWidth="1"/>
    <col min="12287" max="12287" width="21.5703125" style="2" customWidth="1"/>
    <col min="12288" max="12288" width="9.7109375" style="2" customWidth="1"/>
    <col min="12289" max="12289" width="9.42578125" style="2" customWidth="1"/>
    <col min="12290" max="12290" width="7.42578125" style="2" customWidth="1"/>
    <col min="12291" max="12291" width="9.85546875" style="2" customWidth="1"/>
    <col min="12292" max="12292" width="10.140625" style="2" customWidth="1"/>
    <col min="12293" max="12293" width="11.7109375" style="2" customWidth="1"/>
    <col min="12294" max="12294" width="6.28515625" style="2" customWidth="1"/>
    <col min="12295" max="12295" width="10" style="2" customWidth="1"/>
    <col min="12296" max="12296" width="4.42578125" style="2" customWidth="1"/>
    <col min="12297" max="12297" width="6.7109375" style="2" customWidth="1"/>
    <col min="12298" max="12298" width="5.5703125" style="2" customWidth="1"/>
    <col min="12299" max="12299" width="10" style="2" customWidth="1"/>
    <col min="12300" max="12300" width="7" style="2" customWidth="1"/>
    <col min="12301" max="12301" width="9.42578125" style="2" customWidth="1"/>
    <col min="12302" max="12302" width="7.28515625" style="2" customWidth="1"/>
    <col min="12303" max="12303" width="7.42578125" style="2" customWidth="1"/>
    <col min="12304" max="12304" width="9.85546875" style="2" customWidth="1"/>
    <col min="12305" max="12305" width="12.7109375" style="2" customWidth="1"/>
    <col min="12306" max="12306" width="12.5703125" style="2" customWidth="1"/>
    <col min="12307" max="12307" width="18" style="2" customWidth="1"/>
    <col min="12308" max="12308" width="11.5703125" style="2" customWidth="1"/>
    <col min="12309" max="12309" width="15" style="2" customWidth="1"/>
    <col min="12310" max="12310" width="14.28515625" style="2" customWidth="1"/>
    <col min="12311" max="12311" width="13.42578125" style="2" customWidth="1"/>
    <col min="12312" max="12312" width="14.5703125" style="2" customWidth="1"/>
    <col min="12313" max="12540" width="9.140625" style="2"/>
    <col min="12541" max="12541" width="2.7109375" style="2" customWidth="1"/>
    <col min="12542" max="12542" width="30.42578125" style="2" customWidth="1"/>
    <col min="12543" max="12543" width="21.5703125" style="2" customWidth="1"/>
    <col min="12544" max="12544" width="9.7109375" style="2" customWidth="1"/>
    <col min="12545" max="12545" width="9.42578125" style="2" customWidth="1"/>
    <col min="12546" max="12546" width="7.42578125" style="2" customWidth="1"/>
    <col min="12547" max="12547" width="9.85546875" style="2" customWidth="1"/>
    <col min="12548" max="12548" width="10.140625" style="2" customWidth="1"/>
    <col min="12549" max="12549" width="11.7109375" style="2" customWidth="1"/>
    <col min="12550" max="12550" width="6.28515625" style="2" customWidth="1"/>
    <col min="12551" max="12551" width="10" style="2" customWidth="1"/>
    <col min="12552" max="12552" width="4.42578125" style="2" customWidth="1"/>
    <col min="12553" max="12553" width="6.7109375" style="2" customWidth="1"/>
    <col min="12554" max="12554" width="5.5703125" style="2" customWidth="1"/>
    <col min="12555" max="12555" width="10" style="2" customWidth="1"/>
    <col min="12556" max="12556" width="7" style="2" customWidth="1"/>
    <col min="12557" max="12557" width="9.42578125" style="2" customWidth="1"/>
    <col min="12558" max="12558" width="7.28515625" style="2" customWidth="1"/>
    <col min="12559" max="12559" width="7.42578125" style="2" customWidth="1"/>
    <col min="12560" max="12560" width="9.85546875" style="2" customWidth="1"/>
    <col min="12561" max="12561" width="12.7109375" style="2" customWidth="1"/>
    <col min="12562" max="12562" width="12.5703125" style="2" customWidth="1"/>
    <col min="12563" max="12563" width="18" style="2" customWidth="1"/>
    <col min="12564" max="12564" width="11.5703125" style="2" customWidth="1"/>
    <col min="12565" max="12565" width="15" style="2" customWidth="1"/>
    <col min="12566" max="12566" width="14.28515625" style="2" customWidth="1"/>
    <col min="12567" max="12567" width="13.42578125" style="2" customWidth="1"/>
    <col min="12568" max="12568" width="14.5703125" style="2" customWidth="1"/>
    <col min="12569" max="12796" width="9.140625" style="2"/>
    <col min="12797" max="12797" width="2.7109375" style="2" customWidth="1"/>
    <col min="12798" max="12798" width="30.42578125" style="2" customWidth="1"/>
    <col min="12799" max="12799" width="21.5703125" style="2" customWidth="1"/>
    <col min="12800" max="12800" width="9.7109375" style="2" customWidth="1"/>
    <col min="12801" max="12801" width="9.42578125" style="2" customWidth="1"/>
    <col min="12802" max="12802" width="7.42578125" style="2" customWidth="1"/>
    <col min="12803" max="12803" width="9.85546875" style="2" customWidth="1"/>
    <col min="12804" max="12804" width="10.140625" style="2" customWidth="1"/>
    <col min="12805" max="12805" width="11.7109375" style="2" customWidth="1"/>
    <col min="12806" max="12806" width="6.28515625" style="2" customWidth="1"/>
    <col min="12807" max="12807" width="10" style="2" customWidth="1"/>
    <col min="12808" max="12808" width="4.42578125" style="2" customWidth="1"/>
    <col min="12809" max="12809" width="6.7109375" style="2" customWidth="1"/>
    <col min="12810" max="12810" width="5.5703125" style="2" customWidth="1"/>
    <col min="12811" max="12811" width="10" style="2" customWidth="1"/>
    <col min="12812" max="12812" width="7" style="2" customWidth="1"/>
    <col min="12813" max="12813" width="9.42578125" style="2" customWidth="1"/>
    <col min="12814" max="12814" width="7.28515625" style="2" customWidth="1"/>
    <col min="12815" max="12815" width="7.42578125" style="2" customWidth="1"/>
    <col min="12816" max="12816" width="9.85546875" style="2" customWidth="1"/>
    <col min="12817" max="12817" width="12.7109375" style="2" customWidth="1"/>
    <col min="12818" max="12818" width="12.5703125" style="2" customWidth="1"/>
    <col min="12819" max="12819" width="18" style="2" customWidth="1"/>
    <col min="12820" max="12820" width="11.5703125" style="2" customWidth="1"/>
    <col min="12821" max="12821" width="15" style="2" customWidth="1"/>
    <col min="12822" max="12822" width="14.28515625" style="2" customWidth="1"/>
    <col min="12823" max="12823" width="13.42578125" style="2" customWidth="1"/>
    <col min="12824" max="12824" width="14.5703125" style="2" customWidth="1"/>
    <col min="12825" max="13052" width="9.140625" style="2"/>
    <col min="13053" max="13053" width="2.7109375" style="2" customWidth="1"/>
    <col min="13054" max="13054" width="30.42578125" style="2" customWidth="1"/>
    <col min="13055" max="13055" width="21.5703125" style="2" customWidth="1"/>
    <col min="13056" max="13056" width="9.7109375" style="2" customWidth="1"/>
    <col min="13057" max="13057" width="9.42578125" style="2" customWidth="1"/>
    <col min="13058" max="13058" width="7.42578125" style="2" customWidth="1"/>
    <col min="13059" max="13059" width="9.85546875" style="2" customWidth="1"/>
    <col min="13060" max="13060" width="10.140625" style="2" customWidth="1"/>
    <col min="13061" max="13061" width="11.7109375" style="2" customWidth="1"/>
    <col min="13062" max="13062" width="6.28515625" style="2" customWidth="1"/>
    <col min="13063" max="13063" width="10" style="2" customWidth="1"/>
    <col min="13064" max="13064" width="4.42578125" style="2" customWidth="1"/>
    <col min="13065" max="13065" width="6.7109375" style="2" customWidth="1"/>
    <col min="13066" max="13066" width="5.5703125" style="2" customWidth="1"/>
    <col min="13067" max="13067" width="10" style="2" customWidth="1"/>
    <col min="13068" max="13068" width="7" style="2" customWidth="1"/>
    <col min="13069" max="13069" width="9.42578125" style="2" customWidth="1"/>
    <col min="13070" max="13070" width="7.28515625" style="2" customWidth="1"/>
    <col min="13071" max="13071" width="7.42578125" style="2" customWidth="1"/>
    <col min="13072" max="13072" width="9.85546875" style="2" customWidth="1"/>
    <col min="13073" max="13073" width="12.7109375" style="2" customWidth="1"/>
    <col min="13074" max="13074" width="12.5703125" style="2" customWidth="1"/>
    <col min="13075" max="13075" width="18" style="2" customWidth="1"/>
    <col min="13076" max="13076" width="11.5703125" style="2" customWidth="1"/>
    <col min="13077" max="13077" width="15" style="2" customWidth="1"/>
    <col min="13078" max="13078" width="14.28515625" style="2" customWidth="1"/>
    <col min="13079" max="13079" width="13.42578125" style="2" customWidth="1"/>
    <col min="13080" max="13080" width="14.5703125" style="2" customWidth="1"/>
    <col min="13081" max="13308" width="9.140625" style="2"/>
    <col min="13309" max="13309" width="2.7109375" style="2" customWidth="1"/>
    <col min="13310" max="13310" width="30.42578125" style="2" customWidth="1"/>
    <col min="13311" max="13311" width="21.5703125" style="2" customWidth="1"/>
    <col min="13312" max="13312" width="9.7109375" style="2" customWidth="1"/>
    <col min="13313" max="13313" width="9.42578125" style="2" customWidth="1"/>
    <col min="13314" max="13314" width="7.42578125" style="2" customWidth="1"/>
    <col min="13315" max="13315" width="9.85546875" style="2" customWidth="1"/>
    <col min="13316" max="13316" width="10.140625" style="2" customWidth="1"/>
    <col min="13317" max="13317" width="11.7109375" style="2" customWidth="1"/>
    <col min="13318" max="13318" width="6.28515625" style="2" customWidth="1"/>
    <col min="13319" max="13319" width="10" style="2" customWidth="1"/>
    <col min="13320" max="13320" width="4.42578125" style="2" customWidth="1"/>
    <col min="13321" max="13321" width="6.7109375" style="2" customWidth="1"/>
    <col min="13322" max="13322" width="5.5703125" style="2" customWidth="1"/>
    <col min="13323" max="13323" width="10" style="2" customWidth="1"/>
    <col min="13324" max="13324" width="7" style="2" customWidth="1"/>
    <col min="13325" max="13325" width="9.42578125" style="2" customWidth="1"/>
    <col min="13326" max="13326" width="7.28515625" style="2" customWidth="1"/>
    <col min="13327" max="13327" width="7.42578125" style="2" customWidth="1"/>
    <col min="13328" max="13328" width="9.85546875" style="2" customWidth="1"/>
    <col min="13329" max="13329" width="12.7109375" style="2" customWidth="1"/>
    <col min="13330" max="13330" width="12.5703125" style="2" customWidth="1"/>
    <col min="13331" max="13331" width="18" style="2" customWidth="1"/>
    <col min="13332" max="13332" width="11.5703125" style="2" customWidth="1"/>
    <col min="13333" max="13333" width="15" style="2" customWidth="1"/>
    <col min="13334" max="13334" width="14.28515625" style="2" customWidth="1"/>
    <col min="13335" max="13335" width="13.42578125" style="2" customWidth="1"/>
    <col min="13336" max="13336" width="14.5703125" style="2" customWidth="1"/>
    <col min="13337" max="13564" width="9.140625" style="2"/>
    <col min="13565" max="13565" width="2.7109375" style="2" customWidth="1"/>
    <col min="13566" max="13566" width="30.42578125" style="2" customWidth="1"/>
    <col min="13567" max="13567" width="21.5703125" style="2" customWidth="1"/>
    <col min="13568" max="13568" width="9.7109375" style="2" customWidth="1"/>
    <col min="13569" max="13569" width="9.42578125" style="2" customWidth="1"/>
    <col min="13570" max="13570" width="7.42578125" style="2" customWidth="1"/>
    <col min="13571" max="13571" width="9.85546875" style="2" customWidth="1"/>
    <col min="13572" max="13572" width="10.140625" style="2" customWidth="1"/>
    <col min="13573" max="13573" width="11.7109375" style="2" customWidth="1"/>
    <col min="13574" max="13574" width="6.28515625" style="2" customWidth="1"/>
    <col min="13575" max="13575" width="10" style="2" customWidth="1"/>
    <col min="13576" max="13576" width="4.42578125" style="2" customWidth="1"/>
    <col min="13577" max="13577" width="6.7109375" style="2" customWidth="1"/>
    <col min="13578" max="13578" width="5.5703125" style="2" customWidth="1"/>
    <col min="13579" max="13579" width="10" style="2" customWidth="1"/>
    <col min="13580" max="13580" width="7" style="2" customWidth="1"/>
    <col min="13581" max="13581" width="9.42578125" style="2" customWidth="1"/>
    <col min="13582" max="13582" width="7.28515625" style="2" customWidth="1"/>
    <col min="13583" max="13583" width="7.42578125" style="2" customWidth="1"/>
    <col min="13584" max="13584" width="9.85546875" style="2" customWidth="1"/>
    <col min="13585" max="13585" width="12.7109375" style="2" customWidth="1"/>
    <col min="13586" max="13586" width="12.5703125" style="2" customWidth="1"/>
    <col min="13587" max="13587" width="18" style="2" customWidth="1"/>
    <col min="13588" max="13588" width="11.5703125" style="2" customWidth="1"/>
    <col min="13589" max="13589" width="15" style="2" customWidth="1"/>
    <col min="13590" max="13590" width="14.28515625" style="2" customWidth="1"/>
    <col min="13591" max="13591" width="13.42578125" style="2" customWidth="1"/>
    <col min="13592" max="13592" width="14.5703125" style="2" customWidth="1"/>
    <col min="13593" max="13820" width="9.140625" style="2"/>
    <col min="13821" max="13821" width="2.7109375" style="2" customWidth="1"/>
    <col min="13822" max="13822" width="30.42578125" style="2" customWidth="1"/>
    <col min="13823" max="13823" width="21.5703125" style="2" customWidth="1"/>
    <col min="13824" max="13824" width="9.7109375" style="2" customWidth="1"/>
    <col min="13825" max="13825" width="9.42578125" style="2" customWidth="1"/>
    <col min="13826" max="13826" width="7.42578125" style="2" customWidth="1"/>
    <col min="13827" max="13827" width="9.85546875" style="2" customWidth="1"/>
    <col min="13828" max="13828" width="10.140625" style="2" customWidth="1"/>
    <col min="13829" max="13829" width="11.7109375" style="2" customWidth="1"/>
    <col min="13830" max="13830" width="6.28515625" style="2" customWidth="1"/>
    <col min="13831" max="13831" width="10" style="2" customWidth="1"/>
    <col min="13832" max="13832" width="4.42578125" style="2" customWidth="1"/>
    <col min="13833" max="13833" width="6.7109375" style="2" customWidth="1"/>
    <col min="13834" max="13834" width="5.5703125" style="2" customWidth="1"/>
    <col min="13835" max="13835" width="10" style="2" customWidth="1"/>
    <col min="13836" max="13836" width="7" style="2" customWidth="1"/>
    <col min="13837" max="13837" width="9.42578125" style="2" customWidth="1"/>
    <col min="13838" max="13838" width="7.28515625" style="2" customWidth="1"/>
    <col min="13839" max="13839" width="7.42578125" style="2" customWidth="1"/>
    <col min="13840" max="13840" width="9.85546875" style="2" customWidth="1"/>
    <col min="13841" max="13841" width="12.7109375" style="2" customWidth="1"/>
    <col min="13842" max="13842" width="12.5703125" style="2" customWidth="1"/>
    <col min="13843" max="13843" width="18" style="2" customWidth="1"/>
    <col min="13844" max="13844" width="11.5703125" style="2" customWidth="1"/>
    <col min="13845" max="13845" width="15" style="2" customWidth="1"/>
    <col min="13846" max="13846" width="14.28515625" style="2" customWidth="1"/>
    <col min="13847" max="13847" width="13.42578125" style="2" customWidth="1"/>
    <col min="13848" max="13848" width="14.5703125" style="2" customWidth="1"/>
    <col min="13849" max="14076" width="9.140625" style="2"/>
    <col min="14077" max="14077" width="2.7109375" style="2" customWidth="1"/>
    <col min="14078" max="14078" width="30.42578125" style="2" customWidth="1"/>
    <col min="14079" max="14079" width="21.5703125" style="2" customWidth="1"/>
    <col min="14080" max="14080" width="9.7109375" style="2" customWidth="1"/>
    <col min="14081" max="14081" width="9.42578125" style="2" customWidth="1"/>
    <col min="14082" max="14082" width="7.42578125" style="2" customWidth="1"/>
    <col min="14083" max="14083" width="9.85546875" style="2" customWidth="1"/>
    <col min="14084" max="14084" width="10.140625" style="2" customWidth="1"/>
    <col min="14085" max="14085" width="11.7109375" style="2" customWidth="1"/>
    <col min="14086" max="14086" width="6.28515625" style="2" customWidth="1"/>
    <col min="14087" max="14087" width="10" style="2" customWidth="1"/>
    <col min="14088" max="14088" width="4.42578125" style="2" customWidth="1"/>
    <col min="14089" max="14089" width="6.7109375" style="2" customWidth="1"/>
    <col min="14090" max="14090" width="5.5703125" style="2" customWidth="1"/>
    <col min="14091" max="14091" width="10" style="2" customWidth="1"/>
    <col min="14092" max="14092" width="7" style="2" customWidth="1"/>
    <col min="14093" max="14093" width="9.42578125" style="2" customWidth="1"/>
    <col min="14094" max="14094" width="7.28515625" style="2" customWidth="1"/>
    <col min="14095" max="14095" width="7.42578125" style="2" customWidth="1"/>
    <col min="14096" max="14096" width="9.85546875" style="2" customWidth="1"/>
    <col min="14097" max="14097" width="12.7109375" style="2" customWidth="1"/>
    <col min="14098" max="14098" width="12.5703125" style="2" customWidth="1"/>
    <col min="14099" max="14099" width="18" style="2" customWidth="1"/>
    <col min="14100" max="14100" width="11.5703125" style="2" customWidth="1"/>
    <col min="14101" max="14101" width="15" style="2" customWidth="1"/>
    <col min="14102" max="14102" width="14.28515625" style="2" customWidth="1"/>
    <col min="14103" max="14103" width="13.42578125" style="2" customWidth="1"/>
    <col min="14104" max="14104" width="14.5703125" style="2" customWidth="1"/>
    <col min="14105" max="14332" width="9.140625" style="2"/>
    <col min="14333" max="14333" width="2.7109375" style="2" customWidth="1"/>
    <col min="14334" max="14334" width="30.42578125" style="2" customWidth="1"/>
    <col min="14335" max="14335" width="21.5703125" style="2" customWidth="1"/>
    <col min="14336" max="14336" width="9.7109375" style="2" customWidth="1"/>
    <col min="14337" max="14337" width="9.42578125" style="2" customWidth="1"/>
    <col min="14338" max="14338" width="7.42578125" style="2" customWidth="1"/>
    <col min="14339" max="14339" width="9.85546875" style="2" customWidth="1"/>
    <col min="14340" max="14340" width="10.140625" style="2" customWidth="1"/>
    <col min="14341" max="14341" width="11.7109375" style="2" customWidth="1"/>
    <col min="14342" max="14342" width="6.28515625" style="2" customWidth="1"/>
    <col min="14343" max="14343" width="10" style="2" customWidth="1"/>
    <col min="14344" max="14344" width="4.42578125" style="2" customWidth="1"/>
    <col min="14345" max="14345" width="6.7109375" style="2" customWidth="1"/>
    <col min="14346" max="14346" width="5.5703125" style="2" customWidth="1"/>
    <col min="14347" max="14347" width="10" style="2" customWidth="1"/>
    <col min="14348" max="14348" width="7" style="2" customWidth="1"/>
    <col min="14349" max="14349" width="9.42578125" style="2" customWidth="1"/>
    <col min="14350" max="14350" width="7.28515625" style="2" customWidth="1"/>
    <col min="14351" max="14351" width="7.42578125" style="2" customWidth="1"/>
    <col min="14352" max="14352" width="9.85546875" style="2" customWidth="1"/>
    <col min="14353" max="14353" width="12.7109375" style="2" customWidth="1"/>
    <col min="14354" max="14354" width="12.5703125" style="2" customWidth="1"/>
    <col min="14355" max="14355" width="18" style="2" customWidth="1"/>
    <col min="14356" max="14356" width="11.5703125" style="2" customWidth="1"/>
    <col min="14357" max="14357" width="15" style="2" customWidth="1"/>
    <col min="14358" max="14358" width="14.28515625" style="2" customWidth="1"/>
    <col min="14359" max="14359" width="13.42578125" style="2" customWidth="1"/>
    <col min="14360" max="14360" width="14.5703125" style="2" customWidth="1"/>
    <col min="14361" max="14588" width="9.140625" style="2"/>
    <col min="14589" max="14589" width="2.7109375" style="2" customWidth="1"/>
    <col min="14590" max="14590" width="30.42578125" style="2" customWidth="1"/>
    <col min="14591" max="14591" width="21.5703125" style="2" customWidth="1"/>
    <col min="14592" max="14592" width="9.7109375" style="2" customWidth="1"/>
    <col min="14593" max="14593" width="9.42578125" style="2" customWidth="1"/>
    <col min="14594" max="14594" width="7.42578125" style="2" customWidth="1"/>
    <col min="14595" max="14595" width="9.85546875" style="2" customWidth="1"/>
    <col min="14596" max="14596" width="10.140625" style="2" customWidth="1"/>
    <col min="14597" max="14597" width="11.7109375" style="2" customWidth="1"/>
    <col min="14598" max="14598" width="6.28515625" style="2" customWidth="1"/>
    <col min="14599" max="14599" width="10" style="2" customWidth="1"/>
    <col min="14600" max="14600" width="4.42578125" style="2" customWidth="1"/>
    <col min="14601" max="14601" width="6.7109375" style="2" customWidth="1"/>
    <col min="14602" max="14602" width="5.5703125" style="2" customWidth="1"/>
    <col min="14603" max="14603" width="10" style="2" customWidth="1"/>
    <col min="14604" max="14604" width="7" style="2" customWidth="1"/>
    <col min="14605" max="14605" width="9.42578125" style="2" customWidth="1"/>
    <col min="14606" max="14606" width="7.28515625" style="2" customWidth="1"/>
    <col min="14607" max="14607" width="7.42578125" style="2" customWidth="1"/>
    <col min="14608" max="14608" width="9.85546875" style="2" customWidth="1"/>
    <col min="14609" max="14609" width="12.7109375" style="2" customWidth="1"/>
    <col min="14610" max="14610" width="12.5703125" style="2" customWidth="1"/>
    <col min="14611" max="14611" width="18" style="2" customWidth="1"/>
    <col min="14612" max="14612" width="11.5703125" style="2" customWidth="1"/>
    <col min="14613" max="14613" width="15" style="2" customWidth="1"/>
    <col min="14614" max="14614" width="14.28515625" style="2" customWidth="1"/>
    <col min="14615" max="14615" width="13.42578125" style="2" customWidth="1"/>
    <col min="14616" max="14616" width="14.5703125" style="2" customWidth="1"/>
    <col min="14617" max="14844" width="9.140625" style="2"/>
    <col min="14845" max="14845" width="2.7109375" style="2" customWidth="1"/>
    <col min="14846" max="14846" width="30.42578125" style="2" customWidth="1"/>
    <col min="14847" max="14847" width="21.5703125" style="2" customWidth="1"/>
    <col min="14848" max="14848" width="9.7109375" style="2" customWidth="1"/>
    <col min="14849" max="14849" width="9.42578125" style="2" customWidth="1"/>
    <col min="14850" max="14850" width="7.42578125" style="2" customWidth="1"/>
    <col min="14851" max="14851" width="9.85546875" style="2" customWidth="1"/>
    <col min="14852" max="14852" width="10.140625" style="2" customWidth="1"/>
    <col min="14853" max="14853" width="11.7109375" style="2" customWidth="1"/>
    <col min="14854" max="14854" width="6.28515625" style="2" customWidth="1"/>
    <col min="14855" max="14855" width="10" style="2" customWidth="1"/>
    <col min="14856" max="14856" width="4.42578125" style="2" customWidth="1"/>
    <col min="14857" max="14857" width="6.7109375" style="2" customWidth="1"/>
    <col min="14858" max="14858" width="5.5703125" style="2" customWidth="1"/>
    <col min="14859" max="14859" width="10" style="2" customWidth="1"/>
    <col min="14860" max="14860" width="7" style="2" customWidth="1"/>
    <col min="14861" max="14861" width="9.42578125" style="2" customWidth="1"/>
    <col min="14862" max="14862" width="7.28515625" style="2" customWidth="1"/>
    <col min="14863" max="14863" width="7.42578125" style="2" customWidth="1"/>
    <col min="14864" max="14864" width="9.85546875" style="2" customWidth="1"/>
    <col min="14865" max="14865" width="12.7109375" style="2" customWidth="1"/>
    <col min="14866" max="14866" width="12.5703125" style="2" customWidth="1"/>
    <col min="14867" max="14867" width="18" style="2" customWidth="1"/>
    <col min="14868" max="14868" width="11.5703125" style="2" customWidth="1"/>
    <col min="14869" max="14869" width="15" style="2" customWidth="1"/>
    <col min="14870" max="14870" width="14.28515625" style="2" customWidth="1"/>
    <col min="14871" max="14871" width="13.42578125" style="2" customWidth="1"/>
    <col min="14872" max="14872" width="14.5703125" style="2" customWidth="1"/>
    <col min="14873" max="15100" width="9.140625" style="2"/>
    <col min="15101" max="15101" width="2.7109375" style="2" customWidth="1"/>
    <col min="15102" max="15102" width="30.42578125" style="2" customWidth="1"/>
    <col min="15103" max="15103" width="21.5703125" style="2" customWidth="1"/>
    <col min="15104" max="15104" width="9.7109375" style="2" customWidth="1"/>
    <col min="15105" max="15105" width="9.42578125" style="2" customWidth="1"/>
    <col min="15106" max="15106" width="7.42578125" style="2" customWidth="1"/>
    <col min="15107" max="15107" width="9.85546875" style="2" customWidth="1"/>
    <col min="15108" max="15108" width="10.140625" style="2" customWidth="1"/>
    <col min="15109" max="15109" width="11.7109375" style="2" customWidth="1"/>
    <col min="15110" max="15110" width="6.28515625" style="2" customWidth="1"/>
    <col min="15111" max="15111" width="10" style="2" customWidth="1"/>
    <col min="15112" max="15112" width="4.42578125" style="2" customWidth="1"/>
    <col min="15113" max="15113" width="6.7109375" style="2" customWidth="1"/>
    <col min="15114" max="15114" width="5.5703125" style="2" customWidth="1"/>
    <col min="15115" max="15115" width="10" style="2" customWidth="1"/>
    <col min="15116" max="15116" width="7" style="2" customWidth="1"/>
    <col min="15117" max="15117" width="9.42578125" style="2" customWidth="1"/>
    <col min="15118" max="15118" width="7.28515625" style="2" customWidth="1"/>
    <col min="15119" max="15119" width="7.42578125" style="2" customWidth="1"/>
    <col min="15120" max="15120" width="9.85546875" style="2" customWidth="1"/>
    <col min="15121" max="15121" width="12.7109375" style="2" customWidth="1"/>
    <col min="15122" max="15122" width="12.5703125" style="2" customWidth="1"/>
    <col min="15123" max="15123" width="18" style="2" customWidth="1"/>
    <col min="15124" max="15124" width="11.5703125" style="2" customWidth="1"/>
    <col min="15125" max="15125" width="15" style="2" customWidth="1"/>
    <col min="15126" max="15126" width="14.28515625" style="2" customWidth="1"/>
    <col min="15127" max="15127" width="13.42578125" style="2" customWidth="1"/>
    <col min="15128" max="15128" width="14.5703125" style="2" customWidth="1"/>
    <col min="15129" max="15356" width="9.140625" style="2"/>
    <col min="15357" max="15357" width="2.7109375" style="2" customWidth="1"/>
    <col min="15358" max="15358" width="30.42578125" style="2" customWidth="1"/>
    <col min="15359" max="15359" width="21.5703125" style="2" customWidth="1"/>
    <col min="15360" max="15360" width="9.7109375" style="2" customWidth="1"/>
    <col min="15361" max="15361" width="9.42578125" style="2" customWidth="1"/>
    <col min="15362" max="15362" width="7.42578125" style="2" customWidth="1"/>
    <col min="15363" max="15363" width="9.85546875" style="2" customWidth="1"/>
    <col min="15364" max="15364" width="10.140625" style="2" customWidth="1"/>
    <col min="15365" max="15365" width="11.7109375" style="2" customWidth="1"/>
    <col min="15366" max="15366" width="6.28515625" style="2" customWidth="1"/>
    <col min="15367" max="15367" width="10" style="2" customWidth="1"/>
    <col min="15368" max="15368" width="4.42578125" style="2" customWidth="1"/>
    <col min="15369" max="15369" width="6.7109375" style="2" customWidth="1"/>
    <col min="15370" max="15370" width="5.5703125" style="2" customWidth="1"/>
    <col min="15371" max="15371" width="10" style="2" customWidth="1"/>
    <col min="15372" max="15372" width="7" style="2" customWidth="1"/>
    <col min="15373" max="15373" width="9.42578125" style="2" customWidth="1"/>
    <col min="15374" max="15374" width="7.28515625" style="2" customWidth="1"/>
    <col min="15375" max="15375" width="7.42578125" style="2" customWidth="1"/>
    <col min="15376" max="15376" width="9.85546875" style="2" customWidth="1"/>
    <col min="15377" max="15377" width="12.7109375" style="2" customWidth="1"/>
    <col min="15378" max="15378" width="12.5703125" style="2" customWidth="1"/>
    <col min="15379" max="15379" width="18" style="2" customWidth="1"/>
    <col min="15380" max="15380" width="11.5703125" style="2" customWidth="1"/>
    <col min="15381" max="15381" width="15" style="2" customWidth="1"/>
    <col min="15382" max="15382" width="14.28515625" style="2" customWidth="1"/>
    <col min="15383" max="15383" width="13.42578125" style="2" customWidth="1"/>
    <col min="15384" max="15384" width="14.5703125" style="2" customWidth="1"/>
    <col min="15385" max="15612" width="9.140625" style="2"/>
    <col min="15613" max="15613" width="2.7109375" style="2" customWidth="1"/>
    <col min="15614" max="15614" width="30.42578125" style="2" customWidth="1"/>
    <col min="15615" max="15615" width="21.5703125" style="2" customWidth="1"/>
    <col min="15616" max="15616" width="9.7109375" style="2" customWidth="1"/>
    <col min="15617" max="15617" width="9.42578125" style="2" customWidth="1"/>
    <col min="15618" max="15618" width="7.42578125" style="2" customWidth="1"/>
    <col min="15619" max="15619" width="9.85546875" style="2" customWidth="1"/>
    <col min="15620" max="15620" width="10.140625" style="2" customWidth="1"/>
    <col min="15621" max="15621" width="11.7109375" style="2" customWidth="1"/>
    <col min="15622" max="15622" width="6.28515625" style="2" customWidth="1"/>
    <col min="15623" max="15623" width="10" style="2" customWidth="1"/>
    <col min="15624" max="15624" width="4.42578125" style="2" customWidth="1"/>
    <col min="15625" max="15625" width="6.7109375" style="2" customWidth="1"/>
    <col min="15626" max="15626" width="5.5703125" style="2" customWidth="1"/>
    <col min="15627" max="15627" width="10" style="2" customWidth="1"/>
    <col min="15628" max="15628" width="7" style="2" customWidth="1"/>
    <col min="15629" max="15629" width="9.42578125" style="2" customWidth="1"/>
    <col min="15630" max="15630" width="7.28515625" style="2" customWidth="1"/>
    <col min="15631" max="15631" width="7.42578125" style="2" customWidth="1"/>
    <col min="15632" max="15632" width="9.85546875" style="2" customWidth="1"/>
    <col min="15633" max="15633" width="12.7109375" style="2" customWidth="1"/>
    <col min="15634" max="15634" width="12.5703125" style="2" customWidth="1"/>
    <col min="15635" max="15635" width="18" style="2" customWidth="1"/>
    <col min="15636" max="15636" width="11.5703125" style="2" customWidth="1"/>
    <col min="15637" max="15637" width="15" style="2" customWidth="1"/>
    <col min="15638" max="15638" width="14.28515625" style="2" customWidth="1"/>
    <col min="15639" max="15639" width="13.42578125" style="2" customWidth="1"/>
    <col min="15640" max="15640" width="14.5703125" style="2" customWidth="1"/>
    <col min="15641" max="15868" width="9.140625" style="2"/>
    <col min="15869" max="15869" width="2.7109375" style="2" customWidth="1"/>
    <col min="15870" max="15870" width="30.42578125" style="2" customWidth="1"/>
    <col min="15871" max="15871" width="21.5703125" style="2" customWidth="1"/>
    <col min="15872" max="15872" width="9.7109375" style="2" customWidth="1"/>
    <col min="15873" max="15873" width="9.42578125" style="2" customWidth="1"/>
    <col min="15874" max="15874" width="7.42578125" style="2" customWidth="1"/>
    <col min="15875" max="15875" width="9.85546875" style="2" customWidth="1"/>
    <col min="15876" max="15876" width="10.140625" style="2" customWidth="1"/>
    <col min="15877" max="15877" width="11.7109375" style="2" customWidth="1"/>
    <col min="15878" max="15878" width="6.28515625" style="2" customWidth="1"/>
    <col min="15879" max="15879" width="10" style="2" customWidth="1"/>
    <col min="15880" max="15880" width="4.42578125" style="2" customWidth="1"/>
    <col min="15881" max="15881" width="6.7109375" style="2" customWidth="1"/>
    <col min="15882" max="15882" width="5.5703125" style="2" customWidth="1"/>
    <col min="15883" max="15883" width="10" style="2" customWidth="1"/>
    <col min="15884" max="15884" width="7" style="2" customWidth="1"/>
    <col min="15885" max="15885" width="9.42578125" style="2" customWidth="1"/>
    <col min="15886" max="15886" width="7.28515625" style="2" customWidth="1"/>
    <col min="15887" max="15887" width="7.42578125" style="2" customWidth="1"/>
    <col min="15888" max="15888" width="9.85546875" style="2" customWidth="1"/>
    <col min="15889" max="15889" width="12.7109375" style="2" customWidth="1"/>
    <col min="15890" max="15890" width="12.5703125" style="2" customWidth="1"/>
    <col min="15891" max="15891" width="18" style="2" customWidth="1"/>
    <col min="15892" max="15892" width="11.5703125" style="2" customWidth="1"/>
    <col min="15893" max="15893" width="15" style="2" customWidth="1"/>
    <col min="15894" max="15894" width="14.28515625" style="2" customWidth="1"/>
    <col min="15895" max="15895" width="13.42578125" style="2" customWidth="1"/>
    <col min="15896" max="15896" width="14.5703125" style="2" customWidth="1"/>
    <col min="15897" max="16124" width="9.140625" style="2"/>
    <col min="16125" max="16125" width="2.7109375" style="2" customWidth="1"/>
    <col min="16126" max="16126" width="30.42578125" style="2" customWidth="1"/>
    <col min="16127" max="16127" width="21.5703125" style="2" customWidth="1"/>
    <col min="16128" max="16128" width="9.7109375" style="2" customWidth="1"/>
    <col min="16129" max="16129" width="9.42578125" style="2" customWidth="1"/>
    <col min="16130" max="16130" width="7.42578125" style="2" customWidth="1"/>
    <col min="16131" max="16131" width="9.85546875" style="2" customWidth="1"/>
    <col min="16132" max="16132" width="10.140625" style="2" customWidth="1"/>
    <col min="16133" max="16133" width="11.7109375" style="2" customWidth="1"/>
    <col min="16134" max="16134" width="6.28515625" style="2" customWidth="1"/>
    <col min="16135" max="16135" width="10" style="2" customWidth="1"/>
    <col min="16136" max="16136" width="4.42578125" style="2" customWidth="1"/>
    <col min="16137" max="16137" width="6.7109375" style="2" customWidth="1"/>
    <col min="16138" max="16138" width="5.5703125" style="2" customWidth="1"/>
    <col min="16139" max="16139" width="10" style="2" customWidth="1"/>
    <col min="16140" max="16140" width="7" style="2" customWidth="1"/>
    <col min="16141" max="16141" width="9.42578125" style="2" customWidth="1"/>
    <col min="16142" max="16142" width="7.28515625" style="2" customWidth="1"/>
    <col min="16143" max="16143" width="7.42578125" style="2" customWidth="1"/>
    <col min="16144" max="16144" width="9.85546875" style="2" customWidth="1"/>
    <col min="16145" max="16145" width="12.7109375" style="2" customWidth="1"/>
    <col min="16146" max="16146" width="12.5703125" style="2" customWidth="1"/>
    <col min="16147" max="16147" width="18" style="2" customWidth="1"/>
    <col min="16148" max="16148" width="11.5703125" style="2" customWidth="1"/>
    <col min="16149" max="16149" width="15" style="2" customWidth="1"/>
    <col min="16150" max="16150" width="14.28515625" style="2" customWidth="1"/>
    <col min="16151" max="16151" width="13.42578125" style="2" customWidth="1"/>
    <col min="16152" max="16152" width="14.5703125" style="2" customWidth="1"/>
    <col min="16153" max="16384" width="9.140625" style="2"/>
  </cols>
  <sheetData>
    <row r="2" spans="1:79" ht="33" customHeight="1">
      <c r="A2" s="348" t="s">
        <v>240</v>
      </c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</row>
    <row r="3" spans="1:79" ht="30" customHeight="1">
      <c r="A3" s="8"/>
      <c r="B3" s="6"/>
      <c r="C3" s="8"/>
      <c r="D3" s="6"/>
      <c r="E3" s="9"/>
      <c r="F3" s="6"/>
      <c r="G3" s="6"/>
      <c r="H3" s="10" t="s">
        <v>381</v>
      </c>
      <c r="I3" s="10"/>
      <c r="J3" s="10"/>
      <c r="K3" s="10"/>
      <c r="L3" s="10"/>
      <c r="M3" s="10"/>
      <c r="N3" s="10"/>
      <c r="O3" s="6"/>
      <c r="P3" s="6"/>
      <c r="Q3" s="6"/>
      <c r="R3" s="6"/>
      <c r="S3" s="6"/>
      <c r="T3" s="6"/>
      <c r="U3" s="6"/>
      <c r="V3" s="6"/>
      <c r="W3" s="7"/>
      <c r="X3" s="8"/>
    </row>
    <row r="4" spans="1:79" ht="18">
      <c r="A4" s="8"/>
      <c r="B4" s="6"/>
      <c r="C4" s="8"/>
      <c r="D4" s="6"/>
      <c r="E4" s="9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7"/>
      <c r="X4" s="8"/>
    </row>
    <row r="5" spans="1:79" ht="18">
      <c r="A5" s="8"/>
      <c r="B5" s="6"/>
      <c r="C5" s="8"/>
      <c r="D5" s="6"/>
      <c r="E5" s="9"/>
      <c r="F5" s="6"/>
      <c r="G5" s="6"/>
      <c r="H5" s="10"/>
      <c r="I5" s="10"/>
      <c r="J5" s="10"/>
      <c r="K5" s="10"/>
      <c r="L5" s="10"/>
      <c r="M5" s="10"/>
      <c r="N5" s="10"/>
      <c r="O5" s="6"/>
      <c r="P5" s="6"/>
      <c r="Q5" s="6"/>
      <c r="R5" s="6"/>
      <c r="S5" s="6"/>
      <c r="T5" s="6"/>
      <c r="U5" s="6"/>
      <c r="V5" s="6"/>
      <c r="W5" s="7"/>
      <c r="X5" s="8"/>
    </row>
    <row r="6" spans="1:79" ht="15" customHeight="1">
      <c r="A6" s="316" t="s">
        <v>0</v>
      </c>
      <c r="B6" s="316" t="s">
        <v>1</v>
      </c>
      <c r="C6" s="302" t="s">
        <v>2</v>
      </c>
      <c r="D6" s="316" t="s">
        <v>224</v>
      </c>
      <c r="E6" s="319" t="s">
        <v>4</v>
      </c>
      <c r="F6" s="302" t="s">
        <v>5</v>
      </c>
      <c r="G6" s="304" t="s">
        <v>6</v>
      </c>
      <c r="H6" s="309" t="s">
        <v>248</v>
      </c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1"/>
      <c r="W6" s="321" t="s">
        <v>8</v>
      </c>
      <c r="X6" s="299" t="s">
        <v>9</v>
      </c>
    </row>
    <row r="7" spans="1:79" ht="15" customHeight="1">
      <c r="A7" s="317"/>
      <c r="B7" s="317"/>
      <c r="C7" s="303"/>
      <c r="D7" s="317"/>
      <c r="E7" s="319"/>
      <c r="F7" s="303"/>
      <c r="G7" s="305"/>
      <c r="H7" s="299" t="s">
        <v>10</v>
      </c>
      <c r="I7" s="299" t="s">
        <v>234</v>
      </c>
      <c r="J7" s="338" t="s">
        <v>12</v>
      </c>
      <c r="K7" s="339"/>
      <c r="L7" s="342" t="s">
        <v>241</v>
      </c>
      <c r="M7" s="324" t="s">
        <v>243</v>
      </c>
      <c r="N7" s="324"/>
      <c r="O7" s="324"/>
      <c r="P7" s="324"/>
      <c r="Q7" s="324"/>
      <c r="R7" s="324"/>
      <c r="S7" s="324"/>
      <c r="T7" s="324"/>
      <c r="U7" s="324"/>
      <c r="V7" s="304" t="s">
        <v>247</v>
      </c>
      <c r="W7" s="322"/>
      <c r="X7" s="300"/>
    </row>
    <row r="8" spans="1:79" ht="36.75" customHeight="1">
      <c r="A8" s="317"/>
      <c r="B8" s="317"/>
      <c r="C8" s="302"/>
      <c r="D8" s="317"/>
      <c r="E8" s="319"/>
      <c r="F8" s="302"/>
      <c r="G8" s="305"/>
      <c r="H8" s="300"/>
      <c r="I8" s="300"/>
      <c r="J8" s="340"/>
      <c r="K8" s="341"/>
      <c r="L8" s="342"/>
      <c r="M8" s="332" t="s">
        <v>239</v>
      </c>
      <c r="N8" s="333"/>
      <c r="O8" s="332" t="s">
        <v>14</v>
      </c>
      <c r="P8" s="334"/>
      <c r="Q8" s="335" t="s">
        <v>15</v>
      </c>
      <c r="R8" s="335"/>
      <c r="S8" s="336" t="s">
        <v>238</v>
      </c>
      <c r="T8" s="337"/>
      <c r="U8" s="267" t="s">
        <v>16</v>
      </c>
      <c r="V8" s="305"/>
      <c r="W8" s="322"/>
      <c r="X8" s="300"/>
    </row>
    <row r="9" spans="1:79" ht="55.5" customHeight="1">
      <c r="A9" s="318"/>
      <c r="B9" s="318"/>
      <c r="C9" s="302"/>
      <c r="D9" s="318"/>
      <c r="E9" s="319"/>
      <c r="F9" s="302"/>
      <c r="G9" s="306"/>
      <c r="H9" s="301"/>
      <c r="I9" s="301"/>
      <c r="J9" s="262" t="s">
        <v>245</v>
      </c>
      <c r="K9" s="262" t="s">
        <v>244</v>
      </c>
      <c r="L9" s="262" t="s">
        <v>242</v>
      </c>
      <c r="M9" s="262" t="s">
        <v>246</v>
      </c>
      <c r="N9" s="262" t="s">
        <v>244</v>
      </c>
      <c r="O9" s="262" t="s">
        <v>246</v>
      </c>
      <c r="P9" s="262" t="s">
        <v>244</v>
      </c>
      <c r="Q9" s="262" t="s">
        <v>246</v>
      </c>
      <c r="R9" s="262" t="s">
        <v>244</v>
      </c>
      <c r="S9" s="262" t="s">
        <v>246</v>
      </c>
      <c r="T9" s="262" t="s">
        <v>244</v>
      </c>
      <c r="U9" s="262" t="s">
        <v>242</v>
      </c>
      <c r="V9" s="262" t="s">
        <v>242</v>
      </c>
      <c r="W9" s="323"/>
      <c r="X9" s="301"/>
    </row>
    <row r="10" spans="1:79" s="3" customFormat="1">
      <c r="A10" s="11">
        <v>1</v>
      </c>
      <c r="B10" s="11">
        <v>2</v>
      </c>
      <c r="C10" s="11">
        <v>4</v>
      </c>
      <c r="D10" s="11">
        <v>5</v>
      </c>
      <c r="E10" s="11">
        <v>6</v>
      </c>
      <c r="F10" s="11">
        <v>7</v>
      </c>
      <c r="G10" s="11">
        <v>8</v>
      </c>
      <c r="H10" s="11">
        <v>9</v>
      </c>
      <c r="I10" s="11">
        <v>10</v>
      </c>
      <c r="J10" s="11">
        <v>11</v>
      </c>
      <c r="K10" s="11">
        <v>12</v>
      </c>
      <c r="L10" s="11">
        <v>13</v>
      </c>
      <c r="M10" s="11">
        <v>14</v>
      </c>
      <c r="N10" s="11">
        <v>15</v>
      </c>
      <c r="O10" s="11">
        <v>16</v>
      </c>
      <c r="P10" s="11">
        <v>17</v>
      </c>
      <c r="Q10" s="11">
        <v>18</v>
      </c>
      <c r="R10" s="11">
        <v>19</v>
      </c>
      <c r="S10" s="11">
        <v>20</v>
      </c>
      <c r="T10" s="11">
        <v>21</v>
      </c>
      <c r="U10" s="11">
        <v>22</v>
      </c>
      <c r="V10" s="11">
        <v>23</v>
      </c>
      <c r="W10" s="11">
        <v>24</v>
      </c>
      <c r="X10" s="11">
        <v>25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</row>
    <row r="11" spans="1:79" s="3" customFormat="1" ht="15.75">
      <c r="A11" s="11"/>
      <c r="B11" s="286" t="s">
        <v>160</v>
      </c>
      <c r="C11" s="286"/>
      <c r="D11" s="286"/>
      <c r="E11" s="286"/>
      <c r="F11" s="28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</row>
    <row r="12" spans="1:79" s="3" customFormat="1" ht="15.75">
      <c r="A12" s="11"/>
      <c r="B12" s="205" t="s">
        <v>161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</row>
    <row r="13" spans="1:79" s="25" customFormat="1" ht="18">
      <c r="A13" s="14"/>
      <c r="B13" s="15" t="s">
        <v>226</v>
      </c>
      <c r="C13" s="17" t="s">
        <v>21</v>
      </c>
      <c r="D13" s="18">
        <v>29.02</v>
      </c>
      <c r="E13" s="19" t="s">
        <v>223</v>
      </c>
      <c r="F13" s="17">
        <v>17697</v>
      </c>
      <c r="G13" s="18">
        <v>6.22</v>
      </c>
      <c r="H13" s="19">
        <f t="shared" ref="H13:H95" si="0">F13*G13</f>
        <v>110075.34</v>
      </c>
      <c r="I13" s="19">
        <f>H13*3.42</f>
        <v>376457.66279999999</v>
      </c>
      <c r="J13" s="19">
        <v>25</v>
      </c>
      <c r="K13" s="19">
        <f>I13*25%</f>
        <v>94114.415699999998</v>
      </c>
      <c r="L13" s="19">
        <f>I13+K13</f>
        <v>470572.0785</v>
      </c>
      <c r="M13" s="19"/>
      <c r="N13" s="20"/>
      <c r="O13" s="19"/>
      <c r="P13" s="20"/>
      <c r="Q13" s="21"/>
      <c r="R13" s="21"/>
      <c r="S13" s="22"/>
      <c r="T13" s="19"/>
      <c r="U13" s="19">
        <f>(I13+K13)*10/100</f>
        <v>47057.207849999999</v>
      </c>
      <c r="V13" s="19">
        <f>K13+N13+P13+R13+T13+U13+I13</f>
        <v>517629.28634999995</v>
      </c>
      <c r="W13" s="23">
        <v>0.5</v>
      </c>
      <c r="X13" s="20">
        <f t="shared" ref="X13:X95" si="1">V13*W13</f>
        <v>258814.64317499998</v>
      </c>
      <c r="Y13" s="343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</row>
    <row r="14" spans="1:79" s="25" customFormat="1" ht="18">
      <c r="A14" s="14"/>
      <c r="B14" s="15" t="s">
        <v>226</v>
      </c>
      <c r="C14" s="17" t="s">
        <v>21</v>
      </c>
      <c r="D14" s="18">
        <v>29.02</v>
      </c>
      <c r="E14" s="19" t="s">
        <v>223</v>
      </c>
      <c r="F14" s="17">
        <v>17697</v>
      </c>
      <c r="G14" s="18">
        <v>6.22</v>
      </c>
      <c r="H14" s="19">
        <f t="shared" ref="H14" si="2">F14*G14</f>
        <v>110075.34</v>
      </c>
      <c r="I14" s="19">
        <f t="shared" ref="I14:I19" si="3">H14*3.42</f>
        <v>376457.66279999999</v>
      </c>
      <c r="J14" s="19">
        <v>25</v>
      </c>
      <c r="K14" s="19">
        <f>I14*25%</f>
        <v>94114.415699999998</v>
      </c>
      <c r="L14" s="19">
        <f t="shared" ref="L14:L27" si="4">I14+K14</f>
        <v>470572.0785</v>
      </c>
      <c r="M14" s="19"/>
      <c r="N14" s="20"/>
      <c r="O14" s="19"/>
      <c r="P14" s="20"/>
      <c r="Q14" s="21"/>
      <c r="R14" s="21"/>
      <c r="S14" s="22"/>
      <c r="T14" s="19"/>
      <c r="U14" s="19">
        <f t="shared" ref="U14:U19" si="5">(I14+K14)*10/100</f>
        <v>47057.207849999999</v>
      </c>
      <c r="V14" s="19">
        <f>K14+N14+P14+R14+T14+U14+I14</f>
        <v>517629.28634999995</v>
      </c>
      <c r="W14" s="23">
        <v>0.5</v>
      </c>
      <c r="X14" s="20">
        <f t="shared" ref="X14" si="6">V14*W14</f>
        <v>258814.64317499998</v>
      </c>
      <c r="Y14" s="343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</row>
    <row r="15" spans="1:79" s="27" customFormat="1" ht="36">
      <c r="A15" s="11"/>
      <c r="B15" s="203" t="s">
        <v>227</v>
      </c>
      <c r="C15" s="17" t="s">
        <v>23</v>
      </c>
      <c r="D15" s="18">
        <v>6.04</v>
      </c>
      <c r="E15" s="19" t="s">
        <v>223</v>
      </c>
      <c r="F15" s="17">
        <v>17697</v>
      </c>
      <c r="G15" s="17">
        <v>5.15</v>
      </c>
      <c r="H15" s="19">
        <f t="shared" si="0"/>
        <v>91139.55</v>
      </c>
      <c r="I15" s="19">
        <f t="shared" si="3"/>
        <v>311697.261</v>
      </c>
      <c r="J15" s="19">
        <v>25</v>
      </c>
      <c r="K15" s="19">
        <f t="shared" ref="K15:K95" si="7">I15*25%</f>
        <v>77924.31525</v>
      </c>
      <c r="L15" s="19">
        <f t="shared" si="4"/>
        <v>389621.57624999998</v>
      </c>
      <c r="M15" s="19"/>
      <c r="N15" s="20"/>
      <c r="O15" s="19"/>
      <c r="P15" s="20"/>
      <c r="Q15" s="21"/>
      <c r="R15" s="21"/>
      <c r="S15" s="22"/>
      <c r="T15" s="19"/>
      <c r="U15" s="19">
        <f t="shared" si="5"/>
        <v>38962.157625</v>
      </c>
      <c r="V15" s="19">
        <f t="shared" ref="V15:V95" si="8">K15+N15+P15+R15+T15+U15+I15</f>
        <v>428583.73387500003</v>
      </c>
      <c r="W15" s="23">
        <v>0.25</v>
      </c>
      <c r="X15" s="20">
        <f t="shared" si="1"/>
        <v>107145.93346875001</v>
      </c>
      <c r="Y15" s="343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</row>
    <row r="16" spans="1:79" s="27" customFormat="1" ht="36">
      <c r="A16" s="11"/>
      <c r="B16" s="203" t="s">
        <v>159</v>
      </c>
      <c r="C16" s="17" t="s">
        <v>23</v>
      </c>
      <c r="D16" s="18">
        <v>6.04</v>
      </c>
      <c r="E16" s="19" t="s">
        <v>223</v>
      </c>
      <c r="F16" s="17">
        <v>17697</v>
      </c>
      <c r="G16" s="17">
        <v>5.15</v>
      </c>
      <c r="H16" s="19">
        <f t="shared" ref="H16:H18" si="9">F16*G16</f>
        <v>91139.55</v>
      </c>
      <c r="I16" s="19">
        <f t="shared" si="3"/>
        <v>311697.261</v>
      </c>
      <c r="J16" s="19">
        <v>25</v>
      </c>
      <c r="K16" s="19">
        <f t="shared" ref="K16:K18" si="10">I16*25%</f>
        <v>77924.31525</v>
      </c>
      <c r="L16" s="19">
        <f t="shared" si="4"/>
        <v>389621.57624999998</v>
      </c>
      <c r="M16" s="19"/>
      <c r="N16" s="20"/>
      <c r="O16" s="19"/>
      <c r="P16" s="20"/>
      <c r="Q16" s="21"/>
      <c r="R16" s="21"/>
      <c r="S16" s="22"/>
      <c r="T16" s="19"/>
      <c r="U16" s="19">
        <f t="shared" si="5"/>
        <v>38962.157625</v>
      </c>
      <c r="V16" s="19">
        <f t="shared" ref="V16:V18" si="11">K16+N16+P16+R16+T16+U16+I16</f>
        <v>428583.73387500003</v>
      </c>
      <c r="W16" s="23">
        <v>0.75</v>
      </c>
      <c r="X16" s="20">
        <f t="shared" ref="X16:X18" si="12">V16*W16</f>
        <v>321437.80040625005</v>
      </c>
      <c r="Y16" s="224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</row>
    <row r="17" spans="1:79" s="25" customFormat="1" ht="25.5" customHeight="1">
      <c r="A17" s="14"/>
      <c r="B17" s="28" t="s">
        <v>24</v>
      </c>
      <c r="C17" s="17" t="s">
        <v>25</v>
      </c>
      <c r="D17" s="18">
        <v>0.05</v>
      </c>
      <c r="E17" s="19" t="s">
        <v>223</v>
      </c>
      <c r="F17" s="17">
        <v>17697</v>
      </c>
      <c r="G17" s="17">
        <v>4.13</v>
      </c>
      <c r="H17" s="19">
        <f t="shared" si="9"/>
        <v>73088.61</v>
      </c>
      <c r="I17" s="19">
        <f t="shared" ref="I17" si="13">H17*3.42</f>
        <v>249963.04619999998</v>
      </c>
      <c r="J17" s="19">
        <v>25</v>
      </c>
      <c r="K17" s="19">
        <f t="shared" si="10"/>
        <v>62490.761549999996</v>
      </c>
      <c r="L17" s="19">
        <f t="shared" ref="L17" si="14">I17+K17</f>
        <v>312453.80774999998</v>
      </c>
      <c r="M17" s="19"/>
      <c r="N17" s="20"/>
      <c r="O17" s="19"/>
      <c r="P17" s="20"/>
      <c r="Q17" s="21"/>
      <c r="R17" s="21"/>
      <c r="S17" s="22"/>
      <c r="T17" s="19"/>
      <c r="U17" s="19">
        <f t="shared" ref="U17" si="15">(I17+K17)*10/100</f>
        <v>31245.380774999998</v>
      </c>
      <c r="V17" s="19">
        <f t="shared" si="11"/>
        <v>343699.18852500001</v>
      </c>
      <c r="W17" s="23">
        <v>0.25</v>
      </c>
      <c r="X17" s="20">
        <f t="shared" si="12"/>
        <v>85924.797131250001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</row>
    <row r="18" spans="1:79" s="25" customFormat="1" ht="25.5" customHeight="1">
      <c r="A18" s="14"/>
      <c r="B18" s="28" t="s">
        <v>24</v>
      </c>
      <c r="C18" s="17" t="s">
        <v>25</v>
      </c>
      <c r="D18" s="18">
        <v>8.01</v>
      </c>
      <c r="E18" s="19" t="s">
        <v>223</v>
      </c>
      <c r="F18" s="17">
        <v>17697</v>
      </c>
      <c r="G18" s="17">
        <v>4.3499999999999996</v>
      </c>
      <c r="H18" s="19">
        <f t="shared" si="9"/>
        <v>76981.95</v>
      </c>
      <c r="I18" s="19">
        <f t="shared" si="3"/>
        <v>263278.26899999997</v>
      </c>
      <c r="J18" s="19">
        <v>25</v>
      </c>
      <c r="K18" s="19">
        <f t="shared" si="10"/>
        <v>65819.567249999993</v>
      </c>
      <c r="L18" s="19">
        <f t="shared" ref="L18" si="16">I18+K18</f>
        <v>329097.83624999993</v>
      </c>
      <c r="M18" s="19"/>
      <c r="N18" s="20"/>
      <c r="O18" s="19"/>
      <c r="P18" s="20"/>
      <c r="Q18" s="21"/>
      <c r="R18" s="21"/>
      <c r="S18" s="22"/>
      <c r="T18" s="19"/>
      <c r="U18" s="19">
        <f t="shared" ref="U18" si="17">(I18+K18)*10/100</f>
        <v>32909.783624999996</v>
      </c>
      <c r="V18" s="19">
        <f t="shared" si="11"/>
        <v>362007.61987499997</v>
      </c>
      <c r="W18" s="23">
        <v>1</v>
      </c>
      <c r="X18" s="20">
        <f t="shared" si="12"/>
        <v>362007.61987499997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</row>
    <row r="19" spans="1:79" s="25" customFormat="1" ht="25.5" customHeight="1">
      <c r="A19" s="14"/>
      <c r="B19" s="28" t="s">
        <v>24</v>
      </c>
      <c r="C19" s="17" t="s">
        <v>25</v>
      </c>
      <c r="D19" s="18">
        <v>3.05</v>
      </c>
      <c r="E19" s="19" t="s">
        <v>223</v>
      </c>
      <c r="F19" s="17">
        <v>17697</v>
      </c>
      <c r="G19" s="17">
        <v>4.26</v>
      </c>
      <c r="H19" s="19">
        <f t="shared" si="0"/>
        <v>75389.22</v>
      </c>
      <c r="I19" s="19">
        <f t="shared" si="3"/>
        <v>257831.1324</v>
      </c>
      <c r="J19" s="19">
        <v>25</v>
      </c>
      <c r="K19" s="19">
        <f t="shared" si="7"/>
        <v>64457.783100000001</v>
      </c>
      <c r="L19" s="19">
        <f t="shared" si="4"/>
        <v>322288.9155</v>
      </c>
      <c r="M19" s="19"/>
      <c r="N19" s="20"/>
      <c r="O19" s="19"/>
      <c r="P19" s="20"/>
      <c r="Q19" s="21"/>
      <c r="R19" s="21"/>
      <c r="S19" s="22"/>
      <c r="T19" s="19"/>
      <c r="U19" s="19">
        <f t="shared" si="5"/>
        <v>32228.891550000004</v>
      </c>
      <c r="V19" s="19">
        <f t="shared" si="8"/>
        <v>354517.80705</v>
      </c>
      <c r="W19" s="23">
        <v>0.75</v>
      </c>
      <c r="X19" s="20">
        <f t="shared" si="1"/>
        <v>265888.35528750002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</row>
    <row r="20" spans="1:79" s="25" customFormat="1" ht="18">
      <c r="A20" s="14"/>
      <c r="B20" s="28"/>
      <c r="C20" s="17"/>
      <c r="D20" s="18"/>
      <c r="E20" s="19"/>
      <c r="F20" s="17"/>
      <c r="G20" s="17"/>
      <c r="H20" s="19"/>
      <c r="I20" s="19"/>
      <c r="J20" s="19"/>
      <c r="K20" s="19"/>
      <c r="L20" s="19"/>
      <c r="M20" s="19"/>
      <c r="N20" s="20"/>
      <c r="O20" s="19"/>
      <c r="P20" s="20"/>
      <c r="Q20" s="21"/>
      <c r="R20" s="21"/>
      <c r="S20" s="22"/>
      <c r="T20" s="19"/>
      <c r="U20" s="19"/>
      <c r="V20" s="19"/>
      <c r="W20" s="230">
        <f>SUM(W13:W19)</f>
        <v>4</v>
      </c>
      <c r="X20" s="231">
        <f>SUM(X13:X19)</f>
        <v>1660033.7925187501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</row>
    <row r="21" spans="1:79" s="25" customFormat="1" ht="18">
      <c r="A21" s="14"/>
      <c r="B21" s="204" t="s">
        <v>162</v>
      </c>
      <c r="C21" s="17"/>
      <c r="D21" s="18"/>
      <c r="E21" s="19"/>
      <c r="F21" s="17"/>
      <c r="G21" s="17"/>
      <c r="H21" s="19"/>
      <c r="I21" s="19"/>
      <c r="J21" s="19"/>
      <c r="K21" s="19"/>
      <c r="L21" s="19"/>
      <c r="M21" s="19"/>
      <c r="N21" s="20"/>
      <c r="O21" s="19"/>
      <c r="P21" s="20"/>
      <c r="Q21" s="21"/>
      <c r="R21" s="21"/>
      <c r="S21" s="22"/>
      <c r="T21" s="19"/>
      <c r="U21" s="19"/>
      <c r="V21" s="19"/>
      <c r="W21" s="23"/>
      <c r="X21" s="20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</row>
    <row r="22" spans="1:79" s="25" customFormat="1" ht="24" customHeight="1">
      <c r="A22" s="35"/>
      <c r="B22" s="36" t="s">
        <v>376</v>
      </c>
      <c r="C22" s="17" t="s">
        <v>40</v>
      </c>
      <c r="D22" s="18">
        <v>32.08</v>
      </c>
      <c r="E22" s="19" t="s">
        <v>22</v>
      </c>
      <c r="F22" s="17">
        <v>17697</v>
      </c>
      <c r="G22" s="17">
        <v>5.55</v>
      </c>
      <c r="H22" s="19">
        <f t="shared" ref="H22:H27" si="18">F22*G22</f>
        <v>98218.349999999991</v>
      </c>
      <c r="I22" s="19">
        <f>H22*2.34</f>
        <v>229830.93899999995</v>
      </c>
      <c r="J22" s="17">
        <v>25</v>
      </c>
      <c r="K22" s="19">
        <f t="shared" ref="K22:K27" si="19">I22*25%</f>
        <v>57457.734749999989</v>
      </c>
      <c r="L22" s="19">
        <f t="shared" si="4"/>
        <v>287288.67374999996</v>
      </c>
      <c r="M22" s="19"/>
      <c r="N22" s="19"/>
      <c r="O22" s="19"/>
      <c r="P22" s="19"/>
      <c r="Q22" s="19"/>
      <c r="R22" s="19"/>
      <c r="S22" s="19">
        <v>30</v>
      </c>
      <c r="T22" s="19">
        <f>S22*F22/100</f>
        <v>5309.1</v>
      </c>
      <c r="U22" s="19">
        <f t="shared" ref="U22:U27" si="20">(I22+K22)*10/100</f>
        <v>28728.867374999998</v>
      </c>
      <c r="V22" s="19">
        <f t="shared" ref="V22:V27" si="21">K22+N22+P22+R22+T22+U22+I22</f>
        <v>321326.64112499997</v>
      </c>
      <c r="W22" s="29">
        <v>1</v>
      </c>
      <c r="X22" s="20">
        <f t="shared" ref="X22:X27" si="22">V22*W22</f>
        <v>321326.64112499997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</row>
    <row r="23" spans="1:79" s="25" customFormat="1" ht="24" customHeight="1">
      <c r="A23" s="37"/>
      <c r="B23" s="26" t="s">
        <v>42</v>
      </c>
      <c r="C23" s="17" t="s">
        <v>41</v>
      </c>
      <c r="D23" s="18">
        <v>10.130000000000001</v>
      </c>
      <c r="E23" s="19" t="s">
        <v>223</v>
      </c>
      <c r="F23" s="17">
        <v>17697</v>
      </c>
      <c r="G23" s="17">
        <v>3.57</v>
      </c>
      <c r="H23" s="38">
        <f t="shared" si="18"/>
        <v>63178.289999999994</v>
      </c>
      <c r="I23" s="19">
        <f t="shared" ref="I23:I27" si="23">H23*2.34</f>
        <v>147837.19859999997</v>
      </c>
      <c r="J23" s="17">
        <v>25</v>
      </c>
      <c r="K23" s="19">
        <f t="shared" si="19"/>
        <v>36959.299649999994</v>
      </c>
      <c r="L23" s="19">
        <f t="shared" si="4"/>
        <v>184796.49824999998</v>
      </c>
      <c r="M23" s="19"/>
      <c r="N23" s="19"/>
      <c r="O23" s="19"/>
      <c r="P23" s="19"/>
      <c r="Q23" s="19"/>
      <c r="R23" s="19"/>
      <c r="S23" s="19"/>
      <c r="T23" s="19"/>
      <c r="U23" s="19">
        <f t="shared" si="20"/>
        <v>18479.649824999997</v>
      </c>
      <c r="V23" s="19">
        <f t="shared" si="21"/>
        <v>203276.14807499998</v>
      </c>
      <c r="W23" s="29">
        <v>1</v>
      </c>
      <c r="X23" s="20">
        <f t="shared" si="22"/>
        <v>203276.14807499998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</row>
    <row r="24" spans="1:79" s="25" customFormat="1" ht="24" customHeight="1">
      <c r="A24" s="37"/>
      <c r="B24" s="36" t="s">
        <v>377</v>
      </c>
      <c r="C24" s="17" t="s">
        <v>43</v>
      </c>
      <c r="D24" s="18">
        <v>15.05</v>
      </c>
      <c r="E24" s="19" t="s">
        <v>22</v>
      </c>
      <c r="F24" s="17">
        <v>17697</v>
      </c>
      <c r="G24" s="17">
        <v>4.34</v>
      </c>
      <c r="H24" s="19">
        <f t="shared" si="18"/>
        <v>76804.98</v>
      </c>
      <c r="I24" s="19">
        <f t="shared" si="23"/>
        <v>179723.65319999997</v>
      </c>
      <c r="J24" s="17">
        <v>25</v>
      </c>
      <c r="K24" s="19">
        <f t="shared" si="19"/>
        <v>44930.913299999993</v>
      </c>
      <c r="L24" s="19">
        <f t="shared" si="4"/>
        <v>224654.56649999996</v>
      </c>
      <c r="M24" s="19"/>
      <c r="N24" s="19"/>
      <c r="O24" s="19"/>
      <c r="P24" s="19"/>
      <c r="Q24" s="19"/>
      <c r="R24" s="19"/>
      <c r="S24" s="19"/>
      <c r="T24" s="19"/>
      <c r="U24" s="19">
        <f t="shared" si="20"/>
        <v>22465.456649999996</v>
      </c>
      <c r="V24" s="19">
        <f t="shared" si="21"/>
        <v>247120.02314999996</v>
      </c>
      <c r="W24" s="29">
        <v>0.5</v>
      </c>
      <c r="X24" s="20">
        <f t="shared" si="22"/>
        <v>123560.01157499998</v>
      </c>
      <c r="Y24" s="5"/>
      <c r="Z24" s="12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</row>
    <row r="25" spans="1:79" s="5" customFormat="1" ht="36.75" customHeight="1">
      <c r="A25" s="37"/>
      <c r="B25" s="26" t="s">
        <v>378</v>
      </c>
      <c r="C25" s="17" t="s">
        <v>40</v>
      </c>
      <c r="D25" s="18">
        <v>32.08</v>
      </c>
      <c r="E25" s="19" t="s">
        <v>22</v>
      </c>
      <c r="F25" s="17">
        <v>17697</v>
      </c>
      <c r="G25" s="17">
        <v>5.55</v>
      </c>
      <c r="H25" s="19">
        <f t="shared" si="18"/>
        <v>98218.349999999991</v>
      </c>
      <c r="I25" s="19">
        <f t="shared" si="23"/>
        <v>229830.93899999995</v>
      </c>
      <c r="J25" s="17">
        <v>25</v>
      </c>
      <c r="K25" s="19">
        <f t="shared" si="19"/>
        <v>57457.734749999989</v>
      </c>
      <c r="L25" s="19">
        <f t="shared" si="4"/>
        <v>287288.67374999996</v>
      </c>
      <c r="M25" s="19"/>
      <c r="N25" s="19"/>
      <c r="O25" s="19"/>
      <c r="P25" s="19"/>
      <c r="Q25" s="19"/>
      <c r="R25" s="19"/>
      <c r="S25" s="19"/>
      <c r="T25" s="19"/>
      <c r="U25" s="19">
        <f t="shared" si="20"/>
        <v>28728.867374999998</v>
      </c>
      <c r="V25" s="19">
        <f t="shared" si="21"/>
        <v>316017.54112499993</v>
      </c>
      <c r="W25" s="29">
        <v>0.25</v>
      </c>
      <c r="X25" s="20">
        <f t="shared" si="22"/>
        <v>79004.385281249983</v>
      </c>
    </row>
    <row r="26" spans="1:79" s="5" customFormat="1" ht="40.5" customHeight="1">
      <c r="A26" s="37"/>
      <c r="B26" s="26" t="s">
        <v>378</v>
      </c>
      <c r="C26" s="17" t="s">
        <v>41</v>
      </c>
      <c r="D26" s="18">
        <v>10.130000000000001</v>
      </c>
      <c r="E26" s="19" t="s">
        <v>223</v>
      </c>
      <c r="F26" s="17">
        <v>17697</v>
      </c>
      <c r="G26" s="17">
        <v>3.57</v>
      </c>
      <c r="H26" s="19">
        <f t="shared" si="18"/>
        <v>63178.289999999994</v>
      </c>
      <c r="I26" s="19">
        <f t="shared" si="23"/>
        <v>147837.19859999997</v>
      </c>
      <c r="J26" s="17">
        <v>25</v>
      </c>
      <c r="K26" s="19">
        <f t="shared" si="19"/>
        <v>36959.299649999994</v>
      </c>
      <c r="L26" s="19">
        <f t="shared" si="4"/>
        <v>184796.49824999998</v>
      </c>
      <c r="M26" s="19"/>
      <c r="N26" s="19"/>
      <c r="O26" s="19"/>
      <c r="P26" s="19"/>
      <c r="Q26" s="19"/>
      <c r="R26" s="19"/>
      <c r="S26" s="19"/>
      <c r="T26" s="19"/>
      <c r="U26" s="19">
        <f t="shared" si="20"/>
        <v>18479.649824999997</v>
      </c>
      <c r="V26" s="19">
        <f t="shared" si="21"/>
        <v>203276.14807499998</v>
      </c>
      <c r="W26" s="29">
        <v>0.25</v>
      </c>
      <c r="X26" s="20">
        <f t="shared" si="22"/>
        <v>50819.037018749994</v>
      </c>
    </row>
    <row r="27" spans="1:79" s="45" customFormat="1" ht="35.25" customHeight="1">
      <c r="A27" s="37"/>
      <c r="B27" s="277" t="s">
        <v>379</v>
      </c>
      <c r="C27" s="42" t="s">
        <v>43</v>
      </c>
      <c r="D27" s="40">
        <v>16.05</v>
      </c>
      <c r="E27" s="38" t="s">
        <v>22</v>
      </c>
      <c r="F27" s="42">
        <v>17697</v>
      </c>
      <c r="G27" s="42">
        <v>4.4000000000000004</v>
      </c>
      <c r="H27" s="38">
        <f t="shared" si="18"/>
        <v>77866.8</v>
      </c>
      <c r="I27" s="19">
        <f t="shared" si="23"/>
        <v>182208.31200000001</v>
      </c>
      <c r="J27" s="42">
        <v>25</v>
      </c>
      <c r="K27" s="19">
        <f t="shared" si="19"/>
        <v>45552.078000000001</v>
      </c>
      <c r="L27" s="19">
        <f t="shared" si="4"/>
        <v>227760.39</v>
      </c>
      <c r="M27" s="38"/>
      <c r="N27" s="38"/>
      <c r="O27" s="38"/>
      <c r="P27" s="38"/>
      <c r="Q27" s="38"/>
      <c r="R27" s="38"/>
      <c r="S27" s="38"/>
      <c r="T27" s="38"/>
      <c r="U27" s="19">
        <f t="shared" si="20"/>
        <v>22776.039000000004</v>
      </c>
      <c r="V27" s="19">
        <f t="shared" si="21"/>
        <v>250536.429</v>
      </c>
      <c r="W27" s="44">
        <v>1</v>
      </c>
      <c r="X27" s="39">
        <f t="shared" si="22"/>
        <v>250536.429</v>
      </c>
    </row>
    <row r="28" spans="1:79" s="45" customFormat="1" ht="18">
      <c r="A28" s="37"/>
      <c r="B28" s="41"/>
      <c r="C28" s="42"/>
      <c r="D28" s="40"/>
      <c r="E28" s="38"/>
      <c r="F28" s="42"/>
      <c r="G28" s="42"/>
      <c r="H28" s="38"/>
      <c r="I28" s="19"/>
      <c r="J28" s="42"/>
      <c r="K28" s="19"/>
      <c r="L28" s="38"/>
      <c r="M28" s="38"/>
      <c r="N28" s="38"/>
      <c r="O28" s="38"/>
      <c r="P28" s="38"/>
      <c r="Q28" s="38"/>
      <c r="R28" s="38"/>
      <c r="S28" s="38"/>
      <c r="T28" s="38"/>
      <c r="U28" s="19"/>
      <c r="V28" s="19"/>
      <c r="W28" s="232">
        <f>SUM(W22:W27)</f>
        <v>4</v>
      </c>
      <c r="X28" s="232">
        <f t="shared" ref="X28" si="24">SUM(X22:X27)</f>
        <v>1028522.652075</v>
      </c>
    </row>
    <row r="29" spans="1:79" s="45" customFormat="1" ht="18">
      <c r="A29" s="37"/>
      <c r="B29" s="206" t="s">
        <v>50</v>
      </c>
      <c r="C29" s="42"/>
      <c r="D29" s="40"/>
      <c r="E29" s="38"/>
      <c r="F29" s="42"/>
      <c r="G29" s="43"/>
      <c r="H29" s="38"/>
      <c r="I29" s="19"/>
      <c r="J29" s="42"/>
      <c r="K29" s="19"/>
      <c r="L29" s="38"/>
      <c r="M29" s="38"/>
      <c r="N29" s="38"/>
      <c r="O29" s="38"/>
      <c r="P29" s="38"/>
      <c r="Q29" s="38"/>
      <c r="R29" s="38"/>
      <c r="S29" s="38"/>
      <c r="T29" s="38"/>
      <c r="U29" s="19"/>
      <c r="V29" s="19"/>
      <c r="W29" s="44"/>
      <c r="X29" s="39"/>
    </row>
    <row r="30" spans="1:79" s="25" customFormat="1" ht="27" customHeight="1">
      <c r="A30" s="35"/>
      <c r="B30" s="16" t="s">
        <v>237</v>
      </c>
      <c r="C30" s="17" t="s">
        <v>51</v>
      </c>
      <c r="D30" s="182">
        <v>1.05</v>
      </c>
      <c r="E30" s="131" t="s">
        <v>223</v>
      </c>
      <c r="F30" s="131">
        <v>17697</v>
      </c>
      <c r="G30" s="202">
        <v>3.35</v>
      </c>
      <c r="H30" s="131">
        <f t="shared" ref="H30:H49" si="25">F30*G30</f>
        <v>59284.950000000004</v>
      </c>
      <c r="I30" s="131">
        <f>H30*1.71</f>
        <v>101377.2645</v>
      </c>
      <c r="J30" s="202"/>
      <c r="K30" s="202"/>
      <c r="L30" s="263"/>
      <c r="M30" s="202"/>
      <c r="N30" s="202"/>
      <c r="O30" s="131"/>
      <c r="P30" s="201"/>
      <c r="Q30" s="202"/>
      <c r="R30" s="202"/>
      <c r="S30" s="202"/>
      <c r="T30" s="202"/>
      <c r="U30" s="131">
        <f>I30*10%</f>
        <v>10137.726450000002</v>
      </c>
      <c r="V30" s="131">
        <f>K30+N30+P30+R30+T30+U30+I30</f>
        <v>111514.99095000001</v>
      </c>
      <c r="W30" s="183">
        <v>1</v>
      </c>
      <c r="X30" s="201">
        <f t="shared" ref="X30:X78" si="26">V30*W30</f>
        <v>111514.99095000001</v>
      </c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</row>
    <row r="31" spans="1:79" s="45" customFormat="1" ht="18">
      <c r="A31" s="35"/>
      <c r="B31" s="36" t="s">
        <v>45</v>
      </c>
      <c r="C31" s="17" t="s">
        <v>41</v>
      </c>
      <c r="D31" s="18">
        <v>42.04</v>
      </c>
      <c r="E31" s="19" t="s">
        <v>223</v>
      </c>
      <c r="F31" s="17">
        <v>17697</v>
      </c>
      <c r="G31" s="46">
        <v>3.73</v>
      </c>
      <c r="H31" s="19">
        <f t="shared" ref="H31" si="27">F31*G31</f>
        <v>66009.81</v>
      </c>
      <c r="I31" s="19">
        <f>H31*2.34</f>
        <v>154462.95539999998</v>
      </c>
      <c r="J31" s="17">
        <v>25</v>
      </c>
      <c r="K31" s="19">
        <f t="shared" ref="K31" si="28">I31*25%</f>
        <v>38615.738849999994</v>
      </c>
      <c r="L31" s="19">
        <f>I31+K31</f>
        <v>193078.69424999997</v>
      </c>
      <c r="M31" s="19"/>
      <c r="N31" s="19"/>
      <c r="O31" s="19"/>
      <c r="P31" s="19"/>
      <c r="Q31" s="19"/>
      <c r="R31" s="19"/>
      <c r="S31" s="19"/>
      <c r="T31" s="19"/>
      <c r="U31" s="19">
        <f>(I31+K31)*10/100</f>
        <v>19307.869424999997</v>
      </c>
      <c r="V31" s="19">
        <f>K31+N31+P31+R31+T31+U31+I31</f>
        <v>212386.56367499998</v>
      </c>
      <c r="W31" s="29">
        <v>1</v>
      </c>
      <c r="X31" s="20">
        <f t="shared" ref="X31" si="29">V31*W31</f>
        <v>212386.56367499998</v>
      </c>
    </row>
    <row r="32" spans="1:79" s="25" customFormat="1" ht="24" customHeight="1">
      <c r="A32" s="35"/>
      <c r="B32" s="30" t="s">
        <v>53</v>
      </c>
      <c r="C32" s="17" t="s">
        <v>54</v>
      </c>
      <c r="D32" s="17">
        <v>33.06</v>
      </c>
      <c r="E32" s="59" t="s">
        <v>223</v>
      </c>
      <c r="F32" s="19">
        <v>17697</v>
      </c>
      <c r="G32" s="58">
        <v>5.77</v>
      </c>
      <c r="H32" s="19">
        <f t="shared" si="25"/>
        <v>102111.68999999999</v>
      </c>
      <c r="I32" s="131">
        <f t="shared" ref="I32:I51" si="30">H32*1.71</f>
        <v>174610.98989999999</v>
      </c>
      <c r="J32" s="58"/>
      <c r="K32" s="58"/>
      <c r="L32" s="58"/>
      <c r="M32" s="58"/>
      <c r="N32" s="58"/>
      <c r="O32" s="59"/>
      <c r="P32" s="20"/>
      <c r="Q32" s="58"/>
      <c r="R32" s="58"/>
      <c r="S32" s="58"/>
      <c r="T32" s="58"/>
      <c r="U32" s="19">
        <f t="shared" ref="U32:U45" si="31">I32*10%</f>
        <v>17461.098989999999</v>
      </c>
      <c r="V32" s="19">
        <f t="shared" ref="V32:V78" si="32">K32+N32+P32+R32+T32+U32+I32</f>
        <v>192072.08888999998</v>
      </c>
      <c r="W32" s="29">
        <v>1</v>
      </c>
      <c r="X32" s="20">
        <f t="shared" si="26"/>
        <v>192072.08888999998</v>
      </c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</row>
    <row r="33" spans="1:79" s="25" customFormat="1" ht="23.25" customHeight="1">
      <c r="A33" s="77"/>
      <c r="B33" s="214" t="s">
        <v>250</v>
      </c>
      <c r="C33" s="17" t="s">
        <v>51</v>
      </c>
      <c r="D33" s="17">
        <v>35</v>
      </c>
      <c r="E33" s="59" t="s">
        <v>223</v>
      </c>
      <c r="F33" s="19">
        <v>17697</v>
      </c>
      <c r="G33" s="58">
        <v>3.68</v>
      </c>
      <c r="H33" s="19">
        <f t="shared" si="25"/>
        <v>65124.960000000006</v>
      </c>
      <c r="I33" s="131">
        <f t="shared" si="30"/>
        <v>111363.68160000001</v>
      </c>
      <c r="J33" s="78"/>
      <c r="K33" s="78"/>
      <c r="L33" s="78"/>
      <c r="M33" s="78"/>
      <c r="N33" s="31"/>
      <c r="O33" s="31"/>
      <c r="P33" s="20"/>
      <c r="Q33" s="31"/>
      <c r="R33" s="31"/>
      <c r="S33" s="31"/>
      <c r="T33" s="19"/>
      <c r="U33" s="19">
        <f t="shared" si="31"/>
        <v>11136.368160000002</v>
      </c>
      <c r="V33" s="19">
        <f t="shared" si="32"/>
        <v>122500.04976000001</v>
      </c>
      <c r="W33" s="29">
        <v>1</v>
      </c>
      <c r="X33" s="20">
        <f t="shared" si="26"/>
        <v>122500.04976000001</v>
      </c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</row>
    <row r="34" spans="1:79" s="25" customFormat="1" ht="18">
      <c r="A34" s="77"/>
      <c r="B34" s="30" t="s">
        <v>55</v>
      </c>
      <c r="C34" s="17" t="s">
        <v>56</v>
      </c>
      <c r="D34" s="17">
        <v>22.02</v>
      </c>
      <c r="E34" s="59" t="s">
        <v>223</v>
      </c>
      <c r="F34" s="19">
        <v>17697</v>
      </c>
      <c r="G34" s="58">
        <v>4.71</v>
      </c>
      <c r="H34" s="19">
        <f t="shared" si="25"/>
        <v>83352.87</v>
      </c>
      <c r="I34" s="131">
        <f t="shared" si="30"/>
        <v>142533.40769999998</v>
      </c>
      <c r="J34" s="78"/>
      <c r="K34" s="78"/>
      <c r="L34" s="78"/>
      <c r="M34" s="78"/>
      <c r="N34" s="31"/>
      <c r="O34" s="31"/>
      <c r="P34" s="20"/>
      <c r="Q34" s="31"/>
      <c r="R34" s="31"/>
      <c r="S34" s="31"/>
      <c r="T34" s="19"/>
      <c r="U34" s="19">
        <f t="shared" si="31"/>
        <v>14253.340769999999</v>
      </c>
      <c r="V34" s="19">
        <f t="shared" si="32"/>
        <v>156786.74846999999</v>
      </c>
      <c r="W34" s="29">
        <v>1</v>
      </c>
      <c r="X34" s="20">
        <f t="shared" si="26"/>
        <v>156786.74846999999</v>
      </c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</row>
    <row r="35" spans="1:79" s="25" customFormat="1" ht="47.25" customHeight="1">
      <c r="A35" s="77"/>
      <c r="B35" s="271" t="s">
        <v>251</v>
      </c>
      <c r="C35" s="17" t="s">
        <v>51</v>
      </c>
      <c r="D35" s="17">
        <v>27.04</v>
      </c>
      <c r="E35" s="59" t="s">
        <v>223</v>
      </c>
      <c r="F35" s="19">
        <v>17697</v>
      </c>
      <c r="G35" s="58">
        <v>3.68</v>
      </c>
      <c r="H35" s="19">
        <f>F35*G35</f>
        <v>65124.960000000006</v>
      </c>
      <c r="I35" s="131">
        <f t="shared" si="30"/>
        <v>111363.68160000001</v>
      </c>
      <c r="J35" s="78"/>
      <c r="K35" s="78"/>
      <c r="L35" s="78"/>
      <c r="M35" s="78"/>
      <c r="N35" s="31"/>
      <c r="O35" s="31"/>
      <c r="P35" s="20"/>
      <c r="Q35" s="31"/>
      <c r="R35" s="31"/>
      <c r="S35" s="31"/>
      <c r="T35" s="19"/>
      <c r="U35" s="19">
        <f t="shared" si="31"/>
        <v>11136.368160000002</v>
      </c>
      <c r="V35" s="19">
        <f t="shared" si="32"/>
        <v>122500.04976000001</v>
      </c>
      <c r="W35" s="29">
        <v>1</v>
      </c>
      <c r="X35" s="20">
        <f t="shared" si="26"/>
        <v>122500.04976000001</v>
      </c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</row>
    <row r="36" spans="1:79" s="25" customFormat="1" ht="42.75" customHeight="1">
      <c r="A36" s="77"/>
      <c r="B36" s="271" t="s">
        <v>251</v>
      </c>
      <c r="C36" s="17" t="s">
        <v>56</v>
      </c>
      <c r="D36" s="17">
        <v>8.0299999999999994</v>
      </c>
      <c r="E36" s="59" t="s">
        <v>223</v>
      </c>
      <c r="F36" s="19">
        <v>17697</v>
      </c>
      <c r="G36" s="58">
        <v>4.43</v>
      </c>
      <c r="H36" s="19">
        <f t="shared" si="25"/>
        <v>78397.709999999992</v>
      </c>
      <c r="I36" s="131">
        <f t="shared" si="30"/>
        <v>134060.08409999998</v>
      </c>
      <c r="J36" s="31"/>
      <c r="K36" s="31"/>
      <c r="L36" s="31"/>
      <c r="M36" s="31"/>
      <c r="N36" s="31"/>
      <c r="O36" s="31"/>
      <c r="P36" s="20"/>
      <c r="Q36" s="31"/>
      <c r="R36" s="31"/>
      <c r="S36" s="31"/>
      <c r="T36" s="19"/>
      <c r="U36" s="19">
        <f t="shared" si="31"/>
        <v>13406.008409999999</v>
      </c>
      <c r="V36" s="19">
        <f t="shared" si="32"/>
        <v>147466.09250999999</v>
      </c>
      <c r="W36" s="29">
        <v>0.75</v>
      </c>
      <c r="X36" s="20">
        <f t="shared" si="26"/>
        <v>110599.56938249999</v>
      </c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</row>
    <row r="37" spans="1:79" s="25" customFormat="1" ht="34.5" customHeight="1">
      <c r="A37" s="77"/>
      <c r="B37" s="271" t="s">
        <v>252</v>
      </c>
      <c r="C37" s="17" t="s">
        <v>56</v>
      </c>
      <c r="D37" s="17">
        <v>8.0299999999999994</v>
      </c>
      <c r="E37" s="59" t="s">
        <v>223</v>
      </c>
      <c r="F37" s="19">
        <v>17697</v>
      </c>
      <c r="G37" s="58">
        <v>4.43</v>
      </c>
      <c r="H37" s="19">
        <f t="shared" si="25"/>
        <v>78397.709999999992</v>
      </c>
      <c r="I37" s="131">
        <f t="shared" si="30"/>
        <v>134060.08409999998</v>
      </c>
      <c r="J37" s="31"/>
      <c r="K37" s="31"/>
      <c r="L37" s="31"/>
      <c r="M37" s="31"/>
      <c r="N37" s="31"/>
      <c r="O37" s="31"/>
      <c r="P37" s="20"/>
      <c r="Q37" s="31"/>
      <c r="R37" s="31"/>
      <c r="S37" s="31"/>
      <c r="T37" s="19"/>
      <c r="U37" s="19">
        <f t="shared" si="31"/>
        <v>13406.008409999999</v>
      </c>
      <c r="V37" s="19">
        <f t="shared" si="32"/>
        <v>147466.09250999999</v>
      </c>
      <c r="W37" s="29">
        <v>0.25</v>
      </c>
      <c r="X37" s="20">
        <f t="shared" si="26"/>
        <v>36866.523127499997</v>
      </c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</row>
    <row r="38" spans="1:79" s="25" customFormat="1" ht="24" customHeight="1">
      <c r="A38" s="77"/>
      <c r="B38" s="30" t="s">
        <v>57</v>
      </c>
      <c r="C38" s="17" t="s">
        <v>56</v>
      </c>
      <c r="D38" s="17">
        <v>15.07</v>
      </c>
      <c r="E38" s="59">
        <v>2</v>
      </c>
      <c r="F38" s="19">
        <v>17697</v>
      </c>
      <c r="G38" s="58">
        <v>4.51</v>
      </c>
      <c r="H38" s="19">
        <f t="shared" si="25"/>
        <v>79813.47</v>
      </c>
      <c r="I38" s="131">
        <f t="shared" si="30"/>
        <v>136481.0337</v>
      </c>
      <c r="J38" s="31"/>
      <c r="K38" s="31"/>
      <c r="L38" s="31"/>
      <c r="M38" s="31"/>
      <c r="N38" s="31"/>
      <c r="O38" s="31"/>
      <c r="P38" s="20"/>
      <c r="Q38" s="31"/>
      <c r="R38" s="31"/>
      <c r="S38" s="31"/>
      <c r="T38" s="19"/>
      <c r="U38" s="19">
        <f t="shared" si="31"/>
        <v>13648.103370000001</v>
      </c>
      <c r="V38" s="19">
        <f t="shared" si="32"/>
        <v>150129.13707</v>
      </c>
      <c r="W38" s="29">
        <v>1</v>
      </c>
      <c r="X38" s="20">
        <f t="shared" si="26"/>
        <v>150129.13707</v>
      </c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</row>
    <row r="39" spans="1:79" s="87" customFormat="1" ht="24" customHeight="1">
      <c r="A39" s="79"/>
      <c r="B39" s="80" t="s">
        <v>58</v>
      </c>
      <c r="C39" s="17" t="s">
        <v>236</v>
      </c>
      <c r="D39" s="66">
        <v>3.06</v>
      </c>
      <c r="E39" s="81" t="s">
        <v>223</v>
      </c>
      <c r="F39" s="82">
        <v>17697</v>
      </c>
      <c r="G39" s="83">
        <v>3.04</v>
      </c>
      <c r="H39" s="82">
        <f t="shared" si="25"/>
        <v>53798.879999999997</v>
      </c>
      <c r="I39" s="131">
        <f t="shared" si="30"/>
        <v>91996.084799999997</v>
      </c>
      <c r="J39" s="65"/>
      <c r="K39" s="65"/>
      <c r="L39" s="65"/>
      <c r="M39" s="65"/>
      <c r="N39" s="65"/>
      <c r="O39" s="65"/>
      <c r="P39" s="84"/>
      <c r="Q39" s="65"/>
      <c r="R39" s="65"/>
      <c r="S39" s="65"/>
      <c r="T39" s="82"/>
      <c r="U39" s="19">
        <f t="shared" si="31"/>
        <v>9199.6084800000008</v>
      </c>
      <c r="V39" s="19">
        <f t="shared" si="32"/>
        <v>101195.69327999999</v>
      </c>
      <c r="W39" s="85">
        <v>0.5</v>
      </c>
      <c r="X39" s="84">
        <f t="shared" si="26"/>
        <v>50597.846639999996</v>
      </c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6"/>
      <c r="BV39" s="86"/>
      <c r="BW39" s="86"/>
      <c r="BX39" s="86"/>
      <c r="BY39" s="86"/>
      <c r="BZ39" s="86"/>
      <c r="CA39" s="86"/>
    </row>
    <row r="40" spans="1:79" s="89" customFormat="1" ht="24" customHeight="1">
      <c r="A40" s="79"/>
      <c r="B40" s="80" t="s">
        <v>253</v>
      </c>
      <c r="C40" s="66" t="s">
        <v>56</v>
      </c>
      <c r="D40" s="66">
        <v>3.06</v>
      </c>
      <c r="E40" s="81" t="s">
        <v>223</v>
      </c>
      <c r="F40" s="82">
        <v>17697</v>
      </c>
      <c r="G40" s="88">
        <v>4.2300000000000004</v>
      </c>
      <c r="H40" s="82">
        <f t="shared" si="25"/>
        <v>74858.310000000012</v>
      </c>
      <c r="I40" s="131">
        <f t="shared" si="30"/>
        <v>128007.71010000001</v>
      </c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82"/>
      <c r="U40" s="19">
        <f t="shared" si="31"/>
        <v>12800.771010000002</v>
      </c>
      <c r="V40" s="19">
        <f t="shared" si="32"/>
        <v>140808.48111000002</v>
      </c>
      <c r="W40" s="85">
        <v>0.5</v>
      </c>
      <c r="X40" s="84">
        <f t="shared" si="26"/>
        <v>70404.240555000011</v>
      </c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</row>
    <row r="41" spans="1:79" ht="36">
      <c r="A41" s="77"/>
      <c r="B41" s="28" t="s">
        <v>59</v>
      </c>
      <c r="C41" s="17" t="s">
        <v>56</v>
      </c>
      <c r="D41" s="17">
        <v>12.01</v>
      </c>
      <c r="E41" s="59" t="s">
        <v>223</v>
      </c>
      <c r="F41" s="19">
        <v>17697</v>
      </c>
      <c r="G41" s="76">
        <v>4.46</v>
      </c>
      <c r="H41" s="19">
        <f t="shared" si="25"/>
        <v>78928.62</v>
      </c>
      <c r="I41" s="131">
        <f t="shared" si="30"/>
        <v>134967.94019999998</v>
      </c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19">
        <f t="shared" si="31"/>
        <v>13496.794019999999</v>
      </c>
      <c r="V41" s="19">
        <f t="shared" si="32"/>
        <v>148464.73421999998</v>
      </c>
      <c r="W41" s="29">
        <v>1</v>
      </c>
      <c r="X41" s="20">
        <f t="shared" si="26"/>
        <v>148464.73421999998</v>
      </c>
    </row>
    <row r="42" spans="1:79" ht="21.75" customHeight="1">
      <c r="A42" s="77"/>
      <c r="B42" s="30" t="s">
        <v>380</v>
      </c>
      <c r="C42" s="17" t="s">
        <v>56</v>
      </c>
      <c r="D42" s="17">
        <v>4.09</v>
      </c>
      <c r="E42" s="59" t="s">
        <v>223</v>
      </c>
      <c r="F42" s="19">
        <v>17697</v>
      </c>
      <c r="G42" s="90">
        <v>4.2300000000000004</v>
      </c>
      <c r="H42" s="19">
        <f t="shared" si="25"/>
        <v>74858.310000000012</v>
      </c>
      <c r="I42" s="131">
        <f t="shared" si="30"/>
        <v>128007.71010000001</v>
      </c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19">
        <f t="shared" si="31"/>
        <v>12800.771010000002</v>
      </c>
      <c r="V42" s="19">
        <f t="shared" si="32"/>
        <v>140808.48111000002</v>
      </c>
      <c r="W42" s="29">
        <v>1</v>
      </c>
      <c r="X42" s="20">
        <f t="shared" si="26"/>
        <v>140808.48111000002</v>
      </c>
    </row>
    <row r="43" spans="1:79" ht="21.75" customHeight="1">
      <c r="A43" s="77"/>
      <c r="B43" s="30" t="s">
        <v>380</v>
      </c>
      <c r="C43" s="17" t="s">
        <v>56</v>
      </c>
      <c r="D43" s="17">
        <v>3.09</v>
      </c>
      <c r="E43" s="59" t="s">
        <v>223</v>
      </c>
      <c r="F43" s="19">
        <v>17697</v>
      </c>
      <c r="G43" s="90">
        <v>4.2300000000000004</v>
      </c>
      <c r="H43" s="19">
        <f t="shared" si="25"/>
        <v>74858.310000000012</v>
      </c>
      <c r="I43" s="131">
        <f t="shared" si="30"/>
        <v>128007.71010000001</v>
      </c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19">
        <f t="shared" si="31"/>
        <v>12800.771010000002</v>
      </c>
      <c r="V43" s="19">
        <f t="shared" si="32"/>
        <v>140808.48111000002</v>
      </c>
      <c r="W43" s="29">
        <v>0.5</v>
      </c>
      <c r="X43" s="20">
        <f t="shared" si="26"/>
        <v>70404.240555000011</v>
      </c>
    </row>
    <row r="44" spans="1:79" ht="21.75" customHeight="1">
      <c r="A44" s="77"/>
      <c r="B44" s="30" t="s">
        <v>225</v>
      </c>
      <c r="C44" s="17" t="s">
        <v>236</v>
      </c>
      <c r="D44" s="17">
        <v>16.11</v>
      </c>
      <c r="E44" s="59" t="s">
        <v>223</v>
      </c>
      <c r="F44" s="19">
        <v>17697</v>
      </c>
      <c r="G44" s="90">
        <v>3.22</v>
      </c>
      <c r="H44" s="19">
        <f>F44*G44</f>
        <v>56984.340000000004</v>
      </c>
      <c r="I44" s="131">
        <f t="shared" si="30"/>
        <v>97443.221400000009</v>
      </c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19">
        <f t="shared" si="31"/>
        <v>9744.322140000002</v>
      </c>
      <c r="V44" s="19">
        <f t="shared" si="32"/>
        <v>107187.54354000001</v>
      </c>
      <c r="W44" s="29">
        <v>1</v>
      </c>
      <c r="X44" s="20">
        <f t="shared" si="26"/>
        <v>107187.54354000001</v>
      </c>
    </row>
    <row r="45" spans="1:79" ht="21.75" customHeight="1">
      <c r="A45" s="77"/>
      <c r="B45" s="30" t="s">
        <v>60</v>
      </c>
      <c r="C45" s="17" t="s">
        <v>236</v>
      </c>
      <c r="D45" s="17">
        <v>15.06</v>
      </c>
      <c r="E45" s="59" t="s">
        <v>223</v>
      </c>
      <c r="F45" s="19">
        <v>17697</v>
      </c>
      <c r="G45" s="90">
        <v>3.19</v>
      </c>
      <c r="H45" s="19">
        <f>F45*G45</f>
        <v>56453.43</v>
      </c>
      <c r="I45" s="131">
        <f t="shared" si="30"/>
        <v>96535.365300000005</v>
      </c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19">
        <f t="shared" si="31"/>
        <v>9653.5365300000012</v>
      </c>
      <c r="V45" s="19">
        <f t="shared" si="32"/>
        <v>106188.90183</v>
      </c>
      <c r="W45" s="29">
        <v>0.5</v>
      </c>
      <c r="X45" s="20">
        <f t="shared" si="26"/>
        <v>53094.450915000001</v>
      </c>
    </row>
    <row r="46" spans="1:79" ht="21.75" customHeight="1">
      <c r="A46" s="77"/>
      <c r="B46" s="30" t="s">
        <v>60</v>
      </c>
      <c r="C46" s="17" t="s">
        <v>236</v>
      </c>
      <c r="D46" s="17">
        <v>15.06</v>
      </c>
      <c r="E46" s="59" t="s">
        <v>223</v>
      </c>
      <c r="F46" s="19">
        <v>17697</v>
      </c>
      <c r="G46" s="90">
        <v>3.19</v>
      </c>
      <c r="H46" s="19">
        <f>F46*G46</f>
        <v>56453.43</v>
      </c>
      <c r="I46" s="131">
        <f t="shared" si="30"/>
        <v>96535.365300000005</v>
      </c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19">
        <f t="shared" ref="U46" si="33">I46*10%</f>
        <v>9653.5365300000012</v>
      </c>
      <c r="V46" s="19">
        <f t="shared" ref="V46" si="34">K46+N46+P46+R46+T46+U46+I46</f>
        <v>106188.90183</v>
      </c>
      <c r="W46" s="29">
        <v>0.25</v>
      </c>
      <c r="X46" s="20">
        <f t="shared" ref="X46" si="35">V46*W46</f>
        <v>26547.225457500001</v>
      </c>
    </row>
    <row r="47" spans="1:79" ht="21.75" customHeight="1">
      <c r="A47" s="77"/>
      <c r="B47" s="30" t="s">
        <v>61</v>
      </c>
      <c r="C47" s="17" t="s">
        <v>56</v>
      </c>
      <c r="D47" s="17">
        <v>33.11</v>
      </c>
      <c r="E47" s="59" t="s">
        <v>223</v>
      </c>
      <c r="F47" s="19">
        <v>17697</v>
      </c>
      <c r="G47" s="90">
        <v>4.83</v>
      </c>
      <c r="H47" s="19">
        <f>F47*G47</f>
        <v>85476.51</v>
      </c>
      <c r="I47" s="131">
        <f t="shared" si="30"/>
        <v>146164.8321</v>
      </c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19">
        <f>I47*10%</f>
        <v>14616.48321</v>
      </c>
      <c r="V47" s="19">
        <f t="shared" si="32"/>
        <v>160781.31531000001</v>
      </c>
      <c r="W47" s="29">
        <v>0.5</v>
      </c>
      <c r="X47" s="20">
        <f t="shared" si="26"/>
        <v>80390.657655000003</v>
      </c>
    </row>
    <row r="48" spans="1:79" ht="21.75" customHeight="1">
      <c r="A48" s="77"/>
      <c r="B48" s="30" t="s">
        <v>61</v>
      </c>
      <c r="C48" s="17" t="s">
        <v>56</v>
      </c>
      <c r="D48" s="17">
        <v>33.11</v>
      </c>
      <c r="E48" s="59" t="s">
        <v>223</v>
      </c>
      <c r="F48" s="19">
        <v>17697</v>
      </c>
      <c r="G48" s="90">
        <v>4.83</v>
      </c>
      <c r="H48" s="19">
        <f>F48*G48</f>
        <v>85476.51</v>
      </c>
      <c r="I48" s="131">
        <f t="shared" si="30"/>
        <v>146164.8321</v>
      </c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19">
        <f>I48*10%</f>
        <v>14616.48321</v>
      </c>
      <c r="V48" s="19">
        <f t="shared" si="32"/>
        <v>160781.31531000001</v>
      </c>
      <c r="W48" s="29">
        <v>0.5</v>
      </c>
      <c r="X48" s="20">
        <f t="shared" ref="X48" si="36">V48*W48</f>
        <v>80390.657655000003</v>
      </c>
    </row>
    <row r="49" spans="1:24" ht="21.75" customHeight="1">
      <c r="A49" s="77"/>
      <c r="B49" s="30" t="s">
        <v>62</v>
      </c>
      <c r="C49" s="17" t="s">
        <v>56</v>
      </c>
      <c r="D49" s="17">
        <v>10.029999999999999</v>
      </c>
      <c r="E49" s="59" t="s">
        <v>223</v>
      </c>
      <c r="F49" s="19">
        <v>17697</v>
      </c>
      <c r="G49" s="76">
        <v>4.46</v>
      </c>
      <c r="H49" s="19">
        <f t="shared" si="25"/>
        <v>78928.62</v>
      </c>
      <c r="I49" s="131">
        <f t="shared" si="30"/>
        <v>134967.94019999998</v>
      </c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19">
        <f>I49*10%</f>
        <v>13496.794019999999</v>
      </c>
      <c r="V49" s="19">
        <f t="shared" si="32"/>
        <v>148464.73421999998</v>
      </c>
      <c r="W49" s="29">
        <v>0.5</v>
      </c>
      <c r="X49" s="20">
        <f t="shared" si="26"/>
        <v>74232.367109999992</v>
      </c>
    </row>
    <row r="50" spans="1:24" ht="18">
      <c r="A50" s="77"/>
      <c r="B50" s="28" t="s">
        <v>63</v>
      </c>
      <c r="C50" s="17" t="s">
        <v>56</v>
      </c>
      <c r="D50" s="17">
        <v>10.130000000000001</v>
      </c>
      <c r="E50" s="59" t="s">
        <v>223</v>
      </c>
      <c r="F50" s="19">
        <v>17697</v>
      </c>
      <c r="G50" s="90">
        <v>4.46</v>
      </c>
      <c r="H50" s="19">
        <f>F50*G50</f>
        <v>78928.62</v>
      </c>
      <c r="I50" s="131">
        <f t="shared" si="30"/>
        <v>134967.94019999998</v>
      </c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19">
        <f>I50*10%</f>
        <v>13496.794019999999</v>
      </c>
      <c r="V50" s="19">
        <f t="shared" si="32"/>
        <v>148464.73421999998</v>
      </c>
      <c r="W50" s="29">
        <v>0.5</v>
      </c>
      <c r="X50" s="20">
        <f t="shared" si="26"/>
        <v>74232.367109999992</v>
      </c>
    </row>
    <row r="51" spans="1:24" ht="18">
      <c r="A51" s="77"/>
      <c r="B51" s="30" t="s">
        <v>254</v>
      </c>
      <c r="C51" s="17" t="s">
        <v>236</v>
      </c>
      <c r="D51" s="17">
        <v>15.06</v>
      </c>
      <c r="E51" s="59" t="s">
        <v>223</v>
      </c>
      <c r="F51" s="19">
        <v>17697</v>
      </c>
      <c r="G51" s="90">
        <v>3.19</v>
      </c>
      <c r="H51" s="19">
        <f t="shared" ref="H51:H63" si="37">F51*G51</f>
        <v>56453.43</v>
      </c>
      <c r="I51" s="131">
        <f t="shared" si="30"/>
        <v>96535.365300000005</v>
      </c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19">
        <f>I51*10%</f>
        <v>9653.5365300000012</v>
      </c>
      <c r="V51" s="19">
        <f t="shared" si="32"/>
        <v>106188.90183</v>
      </c>
      <c r="W51" s="29">
        <v>1</v>
      </c>
      <c r="X51" s="19">
        <f t="shared" si="26"/>
        <v>106188.90183</v>
      </c>
    </row>
    <row r="52" spans="1:24" ht="18">
      <c r="A52" s="77"/>
      <c r="B52" s="75"/>
      <c r="C52" s="17"/>
      <c r="D52" s="17"/>
      <c r="E52" s="59"/>
      <c r="F52" s="19"/>
      <c r="G52" s="90"/>
      <c r="H52" s="19"/>
      <c r="I52" s="1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19"/>
      <c r="V52" s="19"/>
      <c r="W52" s="114">
        <f>SUM(W30:W51)</f>
        <v>16.25</v>
      </c>
      <c r="X52" s="174">
        <f>SUM(X30:X51)</f>
        <v>2298299.4354374995</v>
      </c>
    </row>
    <row r="53" spans="1:24" ht="18">
      <c r="A53" s="77"/>
      <c r="B53" s="284" t="s">
        <v>163</v>
      </c>
      <c r="C53" s="17"/>
      <c r="D53" s="17"/>
      <c r="E53" s="59"/>
      <c r="F53" s="19"/>
      <c r="G53" s="90"/>
      <c r="H53" s="19"/>
      <c r="I53" s="19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19"/>
      <c r="V53" s="19"/>
      <c r="W53" s="29"/>
      <c r="X53" s="19"/>
    </row>
    <row r="54" spans="1:24" ht="36" customHeight="1">
      <c r="A54" s="77"/>
      <c r="B54" s="271" t="s">
        <v>255</v>
      </c>
      <c r="C54" s="17" t="s">
        <v>51</v>
      </c>
      <c r="D54" s="270">
        <v>14.09</v>
      </c>
      <c r="E54" s="59" t="s">
        <v>223</v>
      </c>
      <c r="F54" s="19">
        <v>17697</v>
      </c>
      <c r="G54" s="76">
        <v>3.57</v>
      </c>
      <c r="H54" s="19">
        <f t="shared" si="37"/>
        <v>63178.289999999994</v>
      </c>
      <c r="I54" s="131">
        <f t="shared" ref="I54:I78" si="38">H54*1.71</f>
        <v>108034.87589999998</v>
      </c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19">
        <f t="shared" ref="U54:U78" si="39">I54*10%</f>
        <v>10803.487589999999</v>
      </c>
      <c r="V54" s="19">
        <f t="shared" si="32"/>
        <v>118838.36348999999</v>
      </c>
      <c r="W54" s="29">
        <v>1</v>
      </c>
      <c r="X54" s="19">
        <f t="shared" si="26"/>
        <v>118838.36348999999</v>
      </c>
    </row>
    <row r="55" spans="1:24" ht="23.25" customHeight="1">
      <c r="A55" s="77"/>
      <c r="B55" s="30" t="s">
        <v>256</v>
      </c>
      <c r="C55" s="17" t="s">
        <v>51</v>
      </c>
      <c r="D55" s="17">
        <v>21.05</v>
      </c>
      <c r="E55" s="59" t="s">
        <v>223</v>
      </c>
      <c r="F55" s="19">
        <v>17697</v>
      </c>
      <c r="G55" s="76">
        <v>3.65</v>
      </c>
      <c r="H55" s="19">
        <f t="shared" si="37"/>
        <v>64594.049999999996</v>
      </c>
      <c r="I55" s="131">
        <f t="shared" si="38"/>
        <v>110455.82549999999</v>
      </c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19">
        <f t="shared" si="39"/>
        <v>11045.582549999999</v>
      </c>
      <c r="V55" s="19">
        <f t="shared" si="32"/>
        <v>121501.40805</v>
      </c>
      <c r="W55" s="29">
        <v>1</v>
      </c>
      <c r="X55" s="19">
        <f t="shared" si="26"/>
        <v>121501.40805</v>
      </c>
    </row>
    <row r="56" spans="1:24" ht="23.25" customHeight="1">
      <c r="A56" s="77"/>
      <c r="B56" s="30" t="s">
        <v>392</v>
      </c>
      <c r="C56" s="17" t="s">
        <v>51</v>
      </c>
      <c r="D56" s="17">
        <v>1.06</v>
      </c>
      <c r="E56" s="59" t="s">
        <v>223</v>
      </c>
      <c r="F56" s="19">
        <v>17697</v>
      </c>
      <c r="G56" s="76">
        <v>3.35</v>
      </c>
      <c r="H56" s="19">
        <f t="shared" si="37"/>
        <v>59284.950000000004</v>
      </c>
      <c r="I56" s="131">
        <f t="shared" si="38"/>
        <v>101377.2645</v>
      </c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19">
        <f t="shared" si="39"/>
        <v>10137.726450000002</v>
      </c>
      <c r="V56" s="19">
        <f t="shared" si="32"/>
        <v>111514.99095000001</v>
      </c>
      <c r="W56" s="29">
        <v>1</v>
      </c>
      <c r="X56" s="19">
        <f t="shared" si="26"/>
        <v>111514.99095000001</v>
      </c>
    </row>
    <row r="57" spans="1:24" ht="23.25" customHeight="1">
      <c r="A57" s="77"/>
      <c r="B57" s="30" t="s">
        <v>64</v>
      </c>
      <c r="C57" s="17">
        <v>5</v>
      </c>
      <c r="D57" s="30"/>
      <c r="E57" s="59"/>
      <c r="F57" s="19">
        <v>17697</v>
      </c>
      <c r="G57" s="76">
        <v>2.93</v>
      </c>
      <c r="H57" s="19">
        <f t="shared" si="37"/>
        <v>51852.210000000006</v>
      </c>
      <c r="I57" s="131">
        <f t="shared" si="38"/>
        <v>88667.279100000014</v>
      </c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19">
        <f t="shared" si="39"/>
        <v>8866.7279100000014</v>
      </c>
      <c r="V57" s="19">
        <f t="shared" si="32"/>
        <v>97534.007010000016</v>
      </c>
      <c r="W57" s="29">
        <v>1</v>
      </c>
      <c r="X57" s="19">
        <f t="shared" si="26"/>
        <v>97534.007010000016</v>
      </c>
    </row>
    <row r="58" spans="1:24" ht="23.25" customHeight="1">
      <c r="A58" s="77"/>
      <c r="B58" s="31" t="s">
        <v>65</v>
      </c>
      <c r="C58" s="17">
        <v>4</v>
      </c>
      <c r="D58" s="31" t="s">
        <v>116</v>
      </c>
      <c r="E58" s="59"/>
      <c r="F58" s="19">
        <v>17697</v>
      </c>
      <c r="G58" s="76">
        <v>2.9</v>
      </c>
      <c r="H58" s="19">
        <f t="shared" si="37"/>
        <v>51321.299999999996</v>
      </c>
      <c r="I58" s="131">
        <f t="shared" si="38"/>
        <v>87759.422999999995</v>
      </c>
      <c r="J58" s="31"/>
      <c r="K58" s="31"/>
      <c r="L58" s="31"/>
      <c r="M58" s="31"/>
      <c r="N58" s="31"/>
      <c r="O58" s="31"/>
      <c r="P58" s="20"/>
      <c r="Q58" s="31"/>
      <c r="R58" s="31"/>
      <c r="S58" s="31">
        <v>35</v>
      </c>
      <c r="T58" s="19">
        <f t="shared" ref="T58:T63" si="40">S58*F58/100</f>
        <v>6193.95</v>
      </c>
      <c r="U58" s="19">
        <f t="shared" si="39"/>
        <v>8775.9423000000006</v>
      </c>
      <c r="V58" s="19">
        <f t="shared" si="32"/>
        <v>102729.31529999999</v>
      </c>
      <c r="W58" s="29">
        <v>1</v>
      </c>
      <c r="X58" s="19">
        <f t="shared" si="26"/>
        <v>102729.31529999999</v>
      </c>
    </row>
    <row r="59" spans="1:24" ht="23.25" customHeight="1">
      <c r="A59" s="77"/>
      <c r="B59" s="31" t="s">
        <v>65</v>
      </c>
      <c r="C59" s="17">
        <v>5</v>
      </c>
      <c r="D59" s="31" t="s">
        <v>116</v>
      </c>
      <c r="E59" s="59"/>
      <c r="F59" s="19">
        <v>17697</v>
      </c>
      <c r="G59" s="76">
        <v>2.93</v>
      </c>
      <c r="H59" s="19">
        <f t="shared" si="37"/>
        <v>51852.210000000006</v>
      </c>
      <c r="I59" s="131">
        <f t="shared" si="38"/>
        <v>88667.279100000014</v>
      </c>
      <c r="J59" s="31"/>
      <c r="K59" s="31"/>
      <c r="L59" s="31"/>
      <c r="M59" s="31"/>
      <c r="N59" s="31"/>
      <c r="O59" s="31"/>
      <c r="P59" s="20"/>
      <c r="Q59" s="31"/>
      <c r="R59" s="31"/>
      <c r="S59" s="31">
        <v>35</v>
      </c>
      <c r="T59" s="19">
        <f t="shared" si="40"/>
        <v>6193.95</v>
      </c>
      <c r="U59" s="19">
        <f t="shared" si="39"/>
        <v>8866.7279100000014</v>
      </c>
      <c r="V59" s="19">
        <f t="shared" si="32"/>
        <v>103727.95701000001</v>
      </c>
      <c r="W59" s="29">
        <v>1</v>
      </c>
      <c r="X59" s="19">
        <f t="shared" si="26"/>
        <v>103727.95701000001</v>
      </c>
    </row>
    <row r="60" spans="1:24" ht="23.25" customHeight="1">
      <c r="A60" s="77"/>
      <c r="B60" s="31" t="s">
        <v>65</v>
      </c>
      <c r="C60" s="17">
        <v>5</v>
      </c>
      <c r="D60" s="31" t="s">
        <v>116</v>
      </c>
      <c r="E60" s="59"/>
      <c r="F60" s="19">
        <v>17697</v>
      </c>
      <c r="G60" s="76">
        <v>2.93</v>
      </c>
      <c r="H60" s="19">
        <f t="shared" si="37"/>
        <v>51852.210000000006</v>
      </c>
      <c r="I60" s="131">
        <f t="shared" si="38"/>
        <v>88667.279100000014</v>
      </c>
      <c r="J60" s="31"/>
      <c r="K60" s="31"/>
      <c r="L60" s="31"/>
      <c r="M60" s="31"/>
      <c r="N60" s="31"/>
      <c r="O60" s="31"/>
      <c r="P60" s="20"/>
      <c r="Q60" s="31"/>
      <c r="R60" s="31"/>
      <c r="S60" s="31">
        <v>35</v>
      </c>
      <c r="T60" s="19">
        <f t="shared" si="40"/>
        <v>6193.95</v>
      </c>
      <c r="U60" s="19">
        <f t="shared" si="39"/>
        <v>8866.7279100000014</v>
      </c>
      <c r="V60" s="19">
        <f t="shared" si="32"/>
        <v>103727.95701000001</v>
      </c>
      <c r="W60" s="29">
        <v>1</v>
      </c>
      <c r="X60" s="19">
        <f t="shared" si="26"/>
        <v>103727.95701000001</v>
      </c>
    </row>
    <row r="61" spans="1:24" ht="23.25" customHeight="1">
      <c r="A61" s="77"/>
      <c r="B61" s="31" t="s">
        <v>65</v>
      </c>
      <c r="C61" s="17">
        <v>4</v>
      </c>
      <c r="D61" s="31"/>
      <c r="E61" s="59"/>
      <c r="F61" s="19">
        <v>17697</v>
      </c>
      <c r="G61" s="90">
        <v>2.9</v>
      </c>
      <c r="H61" s="19">
        <f t="shared" si="37"/>
        <v>51321.299999999996</v>
      </c>
      <c r="I61" s="131">
        <f t="shared" si="38"/>
        <v>87759.422999999995</v>
      </c>
      <c r="J61" s="31"/>
      <c r="K61" s="31"/>
      <c r="L61" s="31"/>
      <c r="M61" s="31"/>
      <c r="N61" s="31"/>
      <c r="O61" s="31"/>
      <c r="P61" s="20"/>
      <c r="Q61" s="31"/>
      <c r="R61" s="31"/>
      <c r="S61" s="31"/>
      <c r="T61" s="19"/>
      <c r="U61" s="19">
        <f t="shared" si="39"/>
        <v>8775.9423000000006</v>
      </c>
      <c r="V61" s="19">
        <f t="shared" si="32"/>
        <v>96535.36529999999</v>
      </c>
      <c r="W61" s="29">
        <v>1</v>
      </c>
      <c r="X61" s="19">
        <f t="shared" si="26"/>
        <v>96535.36529999999</v>
      </c>
    </row>
    <row r="62" spans="1:24" ht="23.25" customHeight="1">
      <c r="A62" s="77"/>
      <c r="B62" s="31" t="s">
        <v>65</v>
      </c>
      <c r="C62" s="17">
        <v>5</v>
      </c>
      <c r="D62" s="31"/>
      <c r="E62" s="59"/>
      <c r="F62" s="19">
        <v>17697</v>
      </c>
      <c r="G62" s="90">
        <v>2.93</v>
      </c>
      <c r="H62" s="19">
        <f t="shared" si="37"/>
        <v>51852.210000000006</v>
      </c>
      <c r="I62" s="131">
        <f t="shared" si="38"/>
        <v>88667.279100000014</v>
      </c>
      <c r="J62" s="31"/>
      <c r="K62" s="31"/>
      <c r="L62" s="31"/>
      <c r="M62" s="31"/>
      <c r="N62" s="31"/>
      <c r="O62" s="31"/>
      <c r="P62" s="20"/>
      <c r="Q62" s="31"/>
      <c r="R62" s="31"/>
      <c r="S62" s="31"/>
      <c r="T62" s="19"/>
      <c r="U62" s="19">
        <f t="shared" si="39"/>
        <v>8866.7279100000014</v>
      </c>
      <c r="V62" s="19">
        <f t="shared" si="32"/>
        <v>97534.007010000016</v>
      </c>
      <c r="W62" s="29">
        <v>1</v>
      </c>
      <c r="X62" s="19">
        <f t="shared" si="26"/>
        <v>97534.007010000016</v>
      </c>
    </row>
    <row r="63" spans="1:24" ht="23.25" customHeight="1">
      <c r="A63" s="77"/>
      <c r="B63" s="31" t="s">
        <v>66</v>
      </c>
      <c r="C63" s="17">
        <v>4</v>
      </c>
      <c r="D63" s="31" t="s">
        <v>120</v>
      </c>
      <c r="E63" s="59"/>
      <c r="F63" s="19">
        <v>17697</v>
      </c>
      <c r="G63" s="90">
        <v>2.9</v>
      </c>
      <c r="H63" s="19">
        <f t="shared" si="37"/>
        <v>51321.299999999996</v>
      </c>
      <c r="I63" s="131">
        <f t="shared" si="38"/>
        <v>87759.422999999995</v>
      </c>
      <c r="J63" s="31"/>
      <c r="K63" s="31"/>
      <c r="L63" s="31"/>
      <c r="M63" s="31"/>
      <c r="N63" s="31"/>
      <c r="O63" s="31">
        <v>30</v>
      </c>
      <c r="P63" s="20">
        <f t="shared" ref="P63:P66" si="41">O63*F63/100</f>
        <v>5309.1</v>
      </c>
      <c r="Q63" s="31"/>
      <c r="R63" s="31"/>
      <c r="S63" s="31">
        <v>20</v>
      </c>
      <c r="T63" s="19">
        <f t="shared" si="40"/>
        <v>3539.4</v>
      </c>
      <c r="U63" s="19">
        <f t="shared" si="39"/>
        <v>8775.9423000000006</v>
      </c>
      <c r="V63" s="19">
        <f t="shared" si="32"/>
        <v>105383.8653</v>
      </c>
      <c r="W63" s="29">
        <v>1</v>
      </c>
      <c r="X63" s="19">
        <f t="shared" si="26"/>
        <v>105383.8653</v>
      </c>
    </row>
    <row r="64" spans="1:24" ht="23.25" customHeight="1">
      <c r="A64" s="77"/>
      <c r="B64" s="30" t="s">
        <v>65</v>
      </c>
      <c r="C64" s="17">
        <v>5</v>
      </c>
      <c r="D64" s="31"/>
      <c r="E64" s="59"/>
      <c r="F64" s="19">
        <v>17697</v>
      </c>
      <c r="G64" s="90">
        <v>2.93</v>
      </c>
      <c r="H64" s="19">
        <f>F64*G64</f>
        <v>51852.210000000006</v>
      </c>
      <c r="I64" s="131">
        <f t="shared" si="38"/>
        <v>88667.279100000014</v>
      </c>
      <c r="J64" s="31"/>
      <c r="K64" s="31"/>
      <c r="L64" s="31"/>
      <c r="M64" s="31"/>
      <c r="N64" s="31"/>
      <c r="O64" s="31"/>
      <c r="P64" s="20"/>
      <c r="Q64" s="31"/>
      <c r="R64" s="31"/>
      <c r="S64" s="31"/>
      <c r="T64" s="19"/>
      <c r="U64" s="19">
        <f t="shared" si="39"/>
        <v>8866.7279100000014</v>
      </c>
      <c r="V64" s="19">
        <f t="shared" si="32"/>
        <v>97534.007010000016</v>
      </c>
      <c r="W64" s="29">
        <v>1</v>
      </c>
      <c r="X64" s="19">
        <f t="shared" si="26"/>
        <v>97534.007010000016</v>
      </c>
    </row>
    <row r="65" spans="1:24" ht="23.25" customHeight="1">
      <c r="A65" s="77"/>
      <c r="B65" s="28" t="s">
        <v>68</v>
      </c>
      <c r="C65" s="17">
        <v>2</v>
      </c>
      <c r="D65" s="30"/>
      <c r="E65" s="59"/>
      <c r="F65" s="19">
        <v>17697</v>
      </c>
      <c r="G65" s="90">
        <v>2.84</v>
      </c>
      <c r="H65" s="19">
        <f t="shared" ref="H65:H75" si="42">F65*G65</f>
        <v>50259.479999999996</v>
      </c>
      <c r="I65" s="131">
        <f t="shared" si="38"/>
        <v>85943.710799999986</v>
      </c>
      <c r="J65" s="31"/>
      <c r="K65" s="31"/>
      <c r="L65" s="31"/>
      <c r="M65" s="31"/>
      <c r="N65" s="31"/>
      <c r="O65" s="31">
        <v>30</v>
      </c>
      <c r="P65" s="20">
        <f t="shared" si="41"/>
        <v>5309.1</v>
      </c>
      <c r="Q65" s="31"/>
      <c r="R65" s="31"/>
      <c r="S65" s="31"/>
      <c r="T65" s="31"/>
      <c r="U65" s="19">
        <f t="shared" si="39"/>
        <v>8594.371079999999</v>
      </c>
      <c r="V65" s="19">
        <f t="shared" si="32"/>
        <v>99847.181879999989</v>
      </c>
      <c r="W65" s="29">
        <v>1</v>
      </c>
      <c r="X65" s="19">
        <f t="shared" si="26"/>
        <v>99847.181879999989</v>
      </c>
    </row>
    <row r="66" spans="1:24" ht="23.25" customHeight="1">
      <c r="A66" s="77"/>
      <c r="B66" s="28" t="s">
        <v>68</v>
      </c>
      <c r="C66" s="17">
        <v>2</v>
      </c>
      <c r="D66" s="31"/>
      <c r="E66" s="59"/>
      <c r="F66" s="19">
        <v>17697</v>
      </c>
      <c r="G66" s="90">
        <v>2.84</v>
      </c>
      <c r="H66" s="19">
        <f t="shared" si="42"/>
        <v>50259.479999999996</v>
      </c>
      <c r="I66" s="131">
        <f t="shared" si="38"/>
        <v>85943.710799999986</v>
      </c>
      <c r="J66" s="31"/>
      <c r="K66" s="31"/>
      <c r="L66" s="31"/>
      <c r="M66" s="31"/>
      <c r="N66" s="31"/>
      <c r="O66" s="31">
        <v>30</v>
      </c>
      <c r="P66" s="20">
        <f t="shared" si="41"/>
        <v>5309.1</v>
      </c>
      <c r="Q66" s="31"/>
      <c r="R66" s="31"/>
      <c r="S66" s="31"/>
      <c r="T66" s="31"/>
      <c r="U66" s="19">
        <f t="shared" si="39"/>
        <v>8594.371079999999</v>
      </c>
      <c r="V66" s="19">
        <f t="shared" si="32"/>
        <v>99847.181879999989</v>
      </c>
      <c r="W66" s="29">
        <v>1</v>
      </c>
      <c r="X66" s="19">
        <f t="shared" si="26"/>
        <v>99847.181879999989</v>
      </c>
    </row>
    <row r="67" spans="1:24" ht="33" customHeight="1">
      <c r="A67" s="77"/>
      <c r="B67" s="271" t="s">
        <v>257</v>
      </c>
      <c r="C67" s="17">
        <v>4</v>
      </c>
      <c r="D67" s="30"/>
      <c r="E67" s="59"/>
      <c r="F67" s="19">
        <v>17697</v>
      </c>
      <c r="G67" s="90">
        <v>2.9</v>
      </c>
      <c r="H67" s="19">
        <f t="shared" si="42"/>
        <v>51321.299999999996</v>
      </c>
      <c r="I67" s="131">
        <f t="shared" si="38"/>
        <v>87759.422999999995</v>
      </c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19">
        <f t="shared" si="39"/>
        <v>8775.9423000000006</v>
      </c>
      <c r="V67" s="19">
        <f t="shared" si="32"/>
        <v>96535.36529999999</v>
      </c>
      <c r="W67" s="29">
        <v>1</v>
      </c>
      <c r="X67" s="19">
        <f t="shared" si="26"/>
        <v>96535.36529999999</v>
      </c>
    </row>
    <row r="68" spans="1:24" ht="36.75" customHeight="1">
      <c r="A68" s="77"/>
      <c r="B68" s="271" t="s">
        <v>257</v>
      </c>
      <c r="C68" s="17">
        <v>4</v>
      </c>
      <c r="D68" s="30"/>
      <c r="E68" s="59"/>
      <c r="F68" s="19">
        <v>17697</v>
      </c>
      <c r="G68" s="90">
        <v>2.9</v>
      </c>
      <c r="H68" s="19">
        <f t="shared" si="42"/>
        <v>51321.299999999996</v>
      </c>
      <c r="I68" s="131">
        <f t="shared" si="38"/>
        <v>87759.422999999995</v>
      </c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19">
        <f t="shared" si="39"/>
        <v>8775.9423000000006</v>
      </c>
      <c r="V68" s="19">
        <f t="shared" si="32"/>
        <v>96535.36529999999</v>
      </c>
      <c r="W68" s="29">
        <v>1</v>
      </c>
      <c r="X68" s="19">
        <f t="shared" si="26"/>
        <v>96535.36529999999</v>
      </c>
    </row>
    <row r="69" spans="1:24" ht="24" customHeight="1">
      <c r="A69" s="77"/>
      <c r="B69" s="30" t="s">
        <v>258</v>
      </c>
      <c r="C69" s="17">
        <v>4</v>
      </c>
      <c r="D69" s="30"/>
      <c r="E69" s="59"/>
      <c r="F69" s="19">
        <v>17697</v>
      </c>
      <c r="G69" s="90">
        <v>2.9</v>
      </c>
      <c r="H69" s="19">
        <f t="shared" si="42"/>
        <v>51321.299999999996</v>
      </c>
      <c r="I69" s="131">
        <f t="shared" si="38"/>
        <v>87759.422999999995</v>
      </c>
      <c r="J69" s="31"/>
      <c r="K69" s="31"/>
      <c r="L69" s="31"/>
      <c r="M69" s="31"/>
      <c r="N69" s="31"/>
      <c r="O69" s="31">
        <v>30</v>
      </c>
      <c r="P69" s="20">
        <f>O69*F69/100</f>
        <v>5309.1</v>
      </c>
      <c r="Q69" s="31"/>
      <c r="R69" s="31"/>
      <c r="S69" s="31"/>
      <c r="T69" s="31"/>
      <c r="U69" s="19">
        <f t="shared" si="39"/>
        <v>8775.9423000000006</v>
      </c>
      <c r="V69" s="19">
        <f t="shared" si="32"/>
        <v>101844.4653</v>
      </c>
      <c r="W69" s="29">
        <v>1</v>
      </c>
      <c r="X69" s="19">
        <f t="shared" si="26"/>
        <v>101844.4653</v>
      </c>
    </row>
    <row r="70" spans="1:24" ht="24" customHeight="1">
      <c r="A70" s="77"/>
      <c r="B70" s="30" t="s">
        <v>70</v>
      </c>
      <c r="C70" s="17">
        <v>4</v>
      </c>
      <c r="D70" s="30"/>
      <c r="E70" s="59"/>
      <c r="F70" s="19">
        <v>17697</v>
      </c>
      <c r="G70" s="90">
        <v>2.9</v>
      </c>
      <c r="H70" s="19">
        <f t="shared" si="42"/>
        <v>51321.299999999996</v>
      </c>
      <c r="I70" s="131">
        <f t="shared" si="38"/>
        <v>87759.422999999995</v>
      </c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19">
        <f t="shared" si="39"/>
        <v>8775.9423000000006</v>
      </c>
      <c r="V70" s="19">
        <f t="shared" si="32"/>
        <v>96535.36529999999</v>
      </c>
      <c r="W70" s="29">
        <v>1</v>
      </c>
      <c r="X70" s="19">
        <f t="shared" si="26"/>
        <v>96535.36529999999</v>
      </c>
    </row>
    <row r="71" spans="1:24" ht="24" customHeight="1">
      <c r="A71" s="77"/>
      <c r="B71" s="31" t="s">
        <v>71</v>
      </c>
      <c r="C71" s="17">
        <v>1</v>
      </c>
      <c r="D71" s="31"/>
      <c r="E71" s="59"/>
      <c r="F71" s="19">
        <v>17697</v>
      </c>
      <c r="G71" s="90">
        <v>2.81</v>
      </c>
      <c r="H71" s="19">
        <f t="shared" si="42"/>
        <v>49728.57</v>
      </c>
      <c r="I71" s="131">
        <f t="shared" si="38"/>
        <v>85035.854699999996</v>
      </c>
      <c r="J71" s="31"/>
      <c r="K71" s="31"/>
      <c r="L71" s="31"/>
      <c r="M71" s="31"/>
      <c r="N71" s="31"/>
      <c r="O71" s="31"/>
      <c r="P71" s="20"/>
      <c r="Q71" s="31"/>
      <c r="R71" s="31"/>
      <c r="S71" s="31"/>
      <c r="T71" s="31"/>
      <c r="U71" s="19">
        <f t="shared" si="39"/>
        <v>8503.58547</v>
      </c>
      <c r="V71" s="19">
        <f t="shared" si="32"/>
        <v>93539.440170000002</v>
      </c>
      <c r="W71" s="29">
        <v>1</v>
      </c>
      <c r="X71" s="19">
        <f t="shared" si="26"/>
        <v>93539.440170000002</v>
      </c>
    </row>
    <row r="72" spans="1:24" ht="24" customHeight="1">
      <c r="A72" s="77"/>
      <c r="B72" s="31" t="s">
        <v>71</v>
      </c>
      <c r="C72" s="17">
        <v>1</v>
      </c>
      <c r="D72" s="31"/>
      <c r="E72" s="59"/>
      <c r="F72" s="19">
        <v>17697</v>
      </c>
      <c r="G72" s="90">
        <v>2.81</v>
      </c>
      <c r="H72" s="19">
        <f t="shared" si="42"/>
        <v>49728.57</v>
      </c>
      <c r="I72" s="131">
        <f t="shared" si="38"/>
        <v>85035.854699999996</v>
      </c>
      <c r="J72" s="31"/>
      <c r="K72" s="31"/>
      <c r="L72" s="31"/>
      <c r="M72" s="31"/>
      <c r="N72" s="31"/>
      <c r="O72" s="31"/>
      <c r="P72" s="20"/>
      <c r="Q72" s="31"/>
      <c r="R72" s="31"/>
      <c r="S72" s="31"/>
      <c r="T72" s="31"/>
      <c r="U72" s="19">
        <f t="shared" si="39"/>
        <v>8503.58547</v>
      </c>
      <c r="V72" s="19">
        <f t="shared" si="32"/>
        <v>93539.440170000002</v>
      </c>
      <c r="W72" s="29">
        <v>1</v>
      </c>
      <c r="X72" s="19">
        <f t="shared" si="26"/>
        <v>93539.440170000002</v>
      </c>
    </row>
    <row r="73" spans="1:24" ht="24" customHeight="1">
      <c r="A73" s="77"/>
      <c r="B73" s="31" t="s">
        <v>71</v>
      </c>
      <c r="C73" s="17">
        <v>1</v>
      </c>
      <c r="D73" s="31"/>
      <c r="E73" s="59"/>
      <c r="F73" s="19">
        <v>17697</v>
      </c>
      <c r="G73" s="90">
        <v>2.81</v>
      </c>
      <c r="H73" s="19">
        <f>F73*G73</f>
        <v>49728.57</v>
      </c>
      <c r="I73" s="131">
        <f t="shared" si="38"/>
        <v>85035.854699999996</v>
      </c>
      <c r="J73" s="31"/>
      <c r="K73" s="31"/>
      <c r="L73" s="31"/>
      <c r="M73" s="31"/>
      <c r="N73" s="31"/>
      <c r="O73" s="31"/>
      <c r="P73" s="20"/>
      <c r="Q73" s="31"/>
      <c r="R73" s="31"/>
      <c r="S73" s="31"/>
      <c r="T73" s="31"/>
      <c r="U73" s="19">
        <f t="shared" si="39"/>
        <v>8503.58547</v>
      </c>
      <c r="V73" s="19">
        <f t="shared" si="32"/>
        <v>93539.440170000002</v>
      </c>
      <c r="W73" s="29">
        <v>1</v>
      </c>
      <c r="X73" s="19">
        <f t="shared" si="26"/>
        <v>93539.440170000002</v>
      </c>
    </row>
    <row r="74" spans="1:24" ht="24" customHeight="1">
      <c r="A74" s="77"/>
      <c r="B74" s="30" t="s">
        <v>72</v>
      </c>
      <c r="C74" s="17">
        <v>4</v>
      </c>
      <c r="D74" s="17"/>
      <c r="E74" s="59"/>
      <c r="F74" s="19">
        <v>17697</v>
      </c>
      <c r="G74" s="90">
        <v>2.9</v>
      </c>
      <c r="H74" s="19">
        <f t="shared" si="42"/>
        <v>51321.299999999996</v>
      </c>
      <c r="I74" s="131">
        <f t="shared" si="38"/>
        <v>87759.422999999995</v>
      </c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19">
        <f t="shared" si="39"/>
        <v>8775.9423000000006</v>
      </c>
      <c r="V74" s="19">
        <f t="shared" si="32"/>
        <v>96535.36529999999</v>
      </c>
      <c r="W74" s="29">
        <v>1</v>
      </c>
      <c r="X74" s="19">
        <f t="shared" si="26"/>
        <v>96535.36529999999</v>
      </c>
    </row>
    <row r="75" spans="1:24" ht="24" customHeight="1">
      <c r="A75" s="77"/>
      <c r="B75" s="30" t="s">
        <v>72</v>
      </c>
      <c r="C75" s="17">
        <v>4</v>
      </c>
      <c r="D75" s="17"/>
      <c r="E75" s="59"/>
      <c r="F75" s="19">
        <v>17697</v>
      </c>
      <c r="G75" s="90">
        <v>2.9</v>
      </c>
      <c r="H75" s="19">
        <f t="shared" si="42"/>
        <v>51321.299999999996</v>
      </c>
      <c r="I75" s="131">
        <f t="shared" si="38"/>
        <v>87759.422999999995</v>
      </c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19">
        <f t="shared" si="39"/>
        <v>8775.9423000000006</v>
      </c>
      <c r="V75" s="19">
        <f t="shared" si="32"/>
        <v>96535.36529999999</v>
      </c>
      <c r="W75" s="29">
        <v>1</v>
      </c>
      <c r="X75" s="19">
        <f t="shared" si="26"/>
        <v>96535.36529999999</v>
      </c>
    </row>
    <row r="76" spans="1:24" ht="24" customHeight="1">
      <c r="A76" s="77"/>
      <c r="B76" s="30" t="s">
        <v>73</v>
      </c>
      <c r="C76" s="17">
        <v>2</v>
      </c>
      <c r="D76" s="17"/>
      <c r="E76" s="59"/>
      <c r="F76" s="19">
        <v>17697</v>
      </c>
      <c r="G76" s="90">
        <v>2.84</v>
      </c>
      <c r="H76" s="19">
        <f>F76*G76</f>
        <v>50259.479999999996</v>
      </c>
      <c r="I76" s="131">
        <f t="shared" si="38"/>
        <v>85943.710799999986</v>
      </c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19">
        <f t="shared" si="39"/>
        <v>8594.371079999999</v>
      </c>
      <c r="V76" s="19">
        <f t="shared" si="32"/>
        <v>94538.081879999983</v>
      </c>
      <c r="W76" s="29">
        <v>1</v>
      </c>
      <c r="X76" s="19">
        <f t="shared" si="26"/>
        <v>94538.081879999983</v>
      </c>
    </row>
    <row r="77" spans="1:24" ht="24" customHeight="1">
      <c r="A77" s="77"/>
      <c r="B77" s="30" t="s">
        <v>73</v>
      </c>
      <c r="C77" s="17">
        <v>2</v>
      </c>
      <c r="D77" s="30"/>
      <c r="E77" s="59"/>
      <c r="F77" s="19">
        <v>17697</v>
      </c>
      <c r="G77" s="90">
        <v>2.84</v>
      </c>
      <c r="H77" s="19">
        <f>F77*G77</f>
        <v>50259.479999999996</v>
      </c>
      <c r="I77" s="131">
        <f t="shared" si="38"/>
        <v>85943.710799999986</v>
      </c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19">
        <f t="shared" si="39"/>
        <v>8594.371079999999</v>
      </c>
      <c r="V77" s="19">
        <f t="shared" si="32"/>
        <v>94538.081879999983</v>
      </c>
      <c r="W77" s="29">
        <v>1</v>
      </c>
      <c r="X77" s="19">
        <f t="shared" si="26"/>
        <v>94538.081879999983</v>
      </c>
    </row>
    <row r="78" spans="1:24" ht="45.75">
      <c r="A78" s="77"/>
      <c r="B78" s="271" t="s">
        <v>74</v>
      </c>
      <c r="C78" s="17">
        <v>3</v>
      </c>
      <c r="D78" s="30"/>
      <c r="E78" s="59"/>
      <c r="F78" s="19">
        <v>17697</v>
      </c>
      <c r="G78" s="90">
        <v>2.86</v>
      </c>
      <c r="H78" s="19">
        <f>F78*G78</f>
        <v>50613.42</v>
      </c>
      <c r="I78" s="19">
        <f t="shared" si="38"/>
        <v>86548.948199999999</v>
      </c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19">
        <f t="shared" si="39"/>
        <v>8654.8948199999995</v>
      </c>
      <c r="V78" s="19">
        <f t="shared" si="32"/>
        <v>95203.84302</v>
      </c>
      <c r="W78" s="29">
        <v>1</v>
      </c>
      <c r="X78" s="19">
        <f t="shared" si="26"/>
        <v>95203.84302</v>
      </c>
    </row>
    <row r="79" spans="1:24" ht="18">
      <c r="A79" s="77"/>
      <c r="B79" s="226"/>
      <c r="C79" s="211"/>
      <c r="D79" s="227"/>
      <c r="E79" s="228"/>
      <c r="F79" s="229"/>
      <c r="G79" s="90"/>
      <c r="H79" s="19"/>
      <c r="I79" s="1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19"/>
      <c r="V79" s="19"/>
      <c r="W79" s="114">
        <f>SUM(W54:W78)</f>
        <v>25</v>
      </c>
      <c r="X79" s="174">
        <f>SUM(X54:X78)</f>
        <v>2505675.2262900006</v>
      </c>
    </row>
    <row r="80" spans="1:24" ht="18">
      <c r="A80" s="91"/>
      <c r="B80" s="287" t="s">
        <v>164</v>
      </c>
      <c r="C80" s="288"/>
      <c r="D80" s="288"/>
      <c r="E80" s="288"/>
      <c r="F80" s="289"/>
      <c r="G80" s="31"/>
      <c r="H80" s="19"/>
      <c r="I80" s="19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19"/>
      <c r="W80" s="92"/>
      <c r="X80" s="33"/>
    </row>
    <row r="81" spans="1:79" s="45" customFormat="1" ht="18">
      <c r="A81" s="37"/>
      <c r="B81" s="212" t="s">
        <v>165</v>
      </c>
      <c r="C81" s="42"/>
      <c r="D81" s="40"/>
      <c r="E81" s="38"/>
      <c r="F81" s="42"/>
      <c r="G81" s="43"/>
      <c r="H81" s="38"/>
      <c r="I81" s="19"/>
      <c r="J81" s="42"/>
      <c r="K81" s="19"/>
      <c r="L81" s="38"/>
      <c r="M81" s="38"/>
      <c r="N81" s="38"/>
      <c r="O81" s="38"/>
      <c r="P81" s="38"/>
      <c r="Q81" s="38"/>
      <c r="R81" s="38"/>
      <c r="S81" s="38"/>
      <c r="T81" s="38"/>
      <c r="U81" s="19"/>
      <c r="V81" s="19"/>
      <c r="W81" s="44"/>
      <c r="X81" s="39"/>
    </row>
    <row r="82" spans="1:79" s="25" customFormat="1" ht="18">
      <c r="A82" s="14"/>
      <c r="B82" s="28" t="s">
        <v>29</v>
      </c>
      <c r="C82" s="17" t="s">
        <v>25</v>
      </c>
      <c r="D82" s="18">
        <v>20.03</v>
      </c>
      <c r="E82" s="19" t="s">
        <v>223</v>
      </c>
      <c r="F82" s="17">
        <v>17697</v>
      </c>
      <c r="G82" s="17">
        <v>4.7</v>
      </c>
      <c r="H82" s="19">
        <f>F82*G82</f>
        <v>83175.900000000009</v>
      </c>
      <c r="I82" s="19">
        <f>H82*3.42</f>
        <v>284461.57800000004</v>
      </c>
      <c r="J82" s="19">
        <v>25</v>
      </c>
      <c r="K82" s="19">
        <f>I82*25%</f>
        <v>71115.394500000009</v>
      </c>
      <c r="L82" s="19">
        <f>I82+K82</f>
        <v>355576.97250000003</v>
      </c>
      <c r="M82" s="19"/>
      <c r="N82" s="20"/>
      <c r="O82" s="19">
        <v>60</v>
      </c>
      <c r="P82" s="20">
        <f>O82*F82/100</f>
        <v>10618.2</v>
      </c>
      <c r="Q82" s="21"/>
      <c r="R82" s="21"/>
      <c r="S82" s="22"/>
      <c r="T82" s="19"/>
      <c r="U82" s="19">
        <f>(I82+K82)*10/100</f>
        <v>35557.697250000005</v>
      </c>
      <c r="V82" s="19">
        <f>K82+N82+P82+R82+T82+U82+I82</f>
        <v>401752.86975000007</v>
      </c>
      <c r="W82" s="23">
        <v>0.25</v>
      </c>
      <c r="X82" s="20">
        <f>V82*W82</f>
        <v>100438.21743750002</v>
      </c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</row>
    <row r="83" spans="1:79" s="25" customFormat="1" ht="18">
      <c r="A83" s="14"/>
      <c r="B83" s="207"/>
      <c r="C83" s="17"/>
      <c r="D83" s="18"/>
      <c r="E83" s="19"/>
      <c r="F83" s="17"/>
      <c r="G83" s="17"/>
      <c r="H83" s="19"/>
      <c r="I83" s="19"/>
      <c r="J83" s="19"/>
      <c r="K83" s="19"/>
      <c r="L83" s="19"/>
      <c r="M83" s="19"/>
      <c r="N83" s="20"/>
      <c r="O83" s="19"/>
      <c r="P83" s="20"/>
      <c r="Q83" s="21"/>
      <c r="R83" s="21"/>
      <c r="S83" s="22"/>
      <c r="T83" s="19"/>
      <c r="U83" s="19"/>
      <c r="V83" s="19"/>
      <c r="W83" s="230">
        <f>SUM(W82)</f>
        <v>0.25</v>
      </c>
      <c r="X83" s="230">
        <f t="shared" ref="X83" si="43">SUM(X82)</f>
        <v>100438.21743750002</v>
      </c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</row>
    <row r="84" spans="1:79" s="25" customFormat="1" ht="18">
      <c r="A84" s="14"/>
      <c r="B84" s="208" t="s">
        <v>166</v>
      </c>
      <c r="C84" s="17"/>
      <c r="D84" s="18"/>
      <c r="E84" s="19"/>
      <c r="F84" s="17"/>
      <c r="G84" s="17"/>
      <c r="H84" s="19"/>
      <c r="I84" s="19"/>
      <c r="J84" s="19"/>
      <c r="K84" s="19"/>
      <c r="L84" s="19"/>
      <c r="M84" s="19"/>
      <c r="N84" s="20"/>
      <c r="O84" s="19"/>
      <c r="P84" s="20"/>
      <c r="Q84" s="21"/>
      <c r="R84" s="21"/>
      <c r="S84" s="22"/>
      <c r="T84" s="19"/>
      <c r="U84" s="19"/>
      <c r="V84" s="19"/>
      <c r="W84" s="23"/>
      <c r="X84" s="20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</row>
    <row r="85" spans="1:79" s="25" customFormat="1" ht="22.5" customHeight="1">
      <c r="A85" s="35"/>
      <c r="B85" s="207" t="s">
        <v>129</v>
      </c>
      <c r="C85" s="17">
        <v>4</v>
      </c>
      <c r="D85" s="17"/>
      <c r="E85" s="59"/>
      <c r="F85" s="19">
        <v>17697</v>
      </c>
      <c r="G85" s="58">
        <v>2.9</v>
      </c>
      <c r="H85" s="19">
        <f>F85*G85</f>
        <v>51321.299999999996</v>
      </c>
      <c r="I85" s="131">
        <f t="shared" ref="I85" si="44">H85*1.71</f>
        <v>87759.422999999995</v>
      </c>
      <c r="J85" s="58"/>
      <c r="K85" s="58"/>
      <c r="L85" s="58"/>
      <c r="M85" s="58"/>
      <c r="N85" s="58"/>
      <c r="O85" s="59">
        <v>60</v>
      </c>
      <c r="P85" s="20">
        <f>O85*F85/100</f>
        <v>10618.2</v>
      </c>
      <c r="Q85" s="58"/>
      <c r="R85" s="58"/>
      <c r="S85" s="58"/>
      <c r="T85" s="58"/>
      <c r="U85" s="19">
        <f>I85*10%</f>
        <v>8775.9423000000006</v>
      </c>
      <c r="V85" s="19">
        <f>K85+N85+P85+R85+T85+U85+I85</f>
        <v>107153.56529999999</v>
      </c>
      <c r="W85" s="29">
        <v>0.5</v>
      </c>
      <c r="X85" s="20">
        <f>V85*W85</f>
        <v>53576.782649999994</v>
      </c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</row>
    <row r="86" spans="1:79" s="25" customFormat="1" ht="22.5" customHeight="1">
      <c r="A86" s="35"/>
      <c r="B86" s="207"/>
      <c r="C86" s="211"/>
      <c r="D86" s="211"/>
      <c r="E86" s="228"/>
      <c r="F86" s="229"/>
      <c r="G86" s="58"/>
      <c r="H86" s="19"/>
      <c r="I86" s="19"/>
      <c r="J86" s="58"/>
      <c r="K86" s="58"/>
      <c r="L86" s="58"/>
      <c r="M86" s="58"/>
      <c r="N86" s="58"/>
      <c r="O86" s="59"/>
      <c r="P86" s="20"/>
      <c r="Q86" s="58"/>
      <c r="R86" s="58"/>
      <c r="S86" s="58"/>
      <c r="T86" s="58"/>
      <c r="U86" s="19"/>
      <c r="V86" s="19"/>
      <c r="W86" s="114">
        <f>SUM(W85)</f>
        <v>0.5</v>
      </c>
      <c r="X86" s="114">
        <f t="shared" ref="X86" si="45">SUM(X85)</f>
        <v>53576.782649999994</v>
      </c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</row>
    <row r="87" spans="1:79" s="25" customFormat="1" ht="18">
      <c r="A87" s="14"/>
      <c r="B87" s="290" t="s">
        <v>167</v>
      </c>
      <c r="C87" s="291"/>
      <c r="D87" s="291"/>
      <c r="E87" s="291"/>
      <c r="F87" s="292"/>
      <c r="G87" s="17"/>
      <c r="H87" s="19"/>
      <c r="I87" s="19"/>
      <c r="J87" s="19"/>
      <c r="K87" s="19"/>
      <c r="L87" s="19"/>
      <c r="M87" s="19"/>
      <c r="N87" s="20"/>
      <c r="O87" s="19"/>
      <c r="P87" s="20"/>
      <c r="Q87" s="21"/>
      <c r="R87" s="21"/>
      <c r="S87" s="22"/>
      <c r="T87" s="19"/>
      <c r="U87" s="19"/>
      <c r="V87" s="19"/>
      <c r="W87" s="23"/>
      <c r="X87" s="20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</row>
    <row r="88" spans="1:79" s="25" customFormat="1" ht="18">
      <c r="A88" s="14"/>
      <c r="B88" s="208" t="s">
        <v>166</v>
      </c>
      <c r="C88" s="209"/>
      <c r="D88" s="209"/>
      <c r="E88" s="209"/>
      <c r="F88" s="210"/>
      <c r="G88" s="17"/>
      <c r="H88" s="19"/>
      <c r="I88" s="19"/>
      <c r="J88" s="19"/>
      <c r="K88" s="19"/>
      <c r="L88" s="19"/>
      <c r="M88" s="19"/>
      <c r="N88" s="20"/>
      <c r="O88" s="19"/>
      <c r="P88" s="20"/>
      <c r="Q88" s="21"/>
      <c r="R88" s="21"/>
      <c r="S88" s="22"/>
      <c r="T88" s="19"/>
      <c r="U88" s="19"/>
      <c r="V88" s="19"/>
      <c r="W88" s="23"/>
      <c r="X88" s="20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</row>
    <row r="89" spans="1:79" s="25" customFormat="1" ht="18">
      <c r="A89" s="35"/>
      <c r="B89" s="75" t="s">
        <v>49</v>
      </c>
      <c r="C89" s="74">
        <v>4</v>
      </c>
      <c r="D89" s="17"/>
      <c r="E89" s="59"/>
      <c r="F89" s="19">
        <v>17697</v>
      </c>
      <c r="G89" s="58">
        <v>2.9</v>
      </c>
      <c r="H89" s="19">
        <f>F89*G89</f>
        <v>51321.299999999996</v>
      </c>
      <c r="I89" s="131">
        <f t="shared" ref="I89:I91" si="46">H89*1.71</f>
        <v>87759.422999999995</v>
      </c>
      <c r="J89" s="58"/>
      <c r="K89" s="58"/>
      <c r="L89" s="58"/>
      <c r="M89" s="58"/>
      <c r="N89" s="58"/>
      <c r="O89" s="59">
        <v>20</v>
      </c>
      <c r="P89" s="20">
        <f>O89*F89/100</f>
        <v>3539.4</v>
      </c>
      <c r="Q89" s="58"/>
      <c r="R89" s="58"/>
      <c r="S89" s="58"/>
      <c r="T89" s="58"/>
      <c r="U89" s="19">
        <f>I89*10%</f>
        <v>8775.9423000000006</v>
      </c>
      <c r="V89" s="19">
        <f>K89+N89+P89+R89+T89+U89+I89</f>
        <v>100074.7653</v>
      </c>
      <c r="W89" s="29">
        <v>0.5</v>
      </c>
      <c r="X89" s="20">
        <f>V89*W89</f>
        <v>50037.38265</v>
      </c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</row>
    <row r="90" spans="1:79" s="25" customFormat="1" ht="24" customHeight="1">
      <c r="A90" s="35"/>
      <c r="B90" s="73" t="s">
        <v>259</v>
      </c>
      <c r="C90" s="74">
        <v>4</v>
      </c>
      <c r="D90" s="17"/>
      <c r="E90" s="59"/>
      <c r="F90" s="19">
        <v>17697</v>
      </c>
      <c r="G90" s="58">
        <v>2.9</v>
      </c>
      <c r="H90" s="19">
        <f>F90*G90</f>
        <v>51321.299999999996</v>
      </c>
      <c r="I90" s="131">
        <f t="shared" si="46"/>
        <v>87759.422999999995</v>
      </c>
      <c r="J90" s="58"/>
      <c r="K90" s="58"/>
      <c r="L90" s="58"/>
      <c r="M90" s="58"/>
      <c r="N90" s="58"/>
      <c r="O90" s="59">
        <v>20</v>
      </c>
      <c r="P90" s="20">
        <f>O90*F90/100</f>
        <v>3539.4</v>
      </c>
      <c r="Q90" s="58"/>
      <c r="R90" s="58"/>
      <c r="S90" s="58"/>
      <c r="T90" s="58"/>
      <c r="U90" s="19">
        <f>I90*10%</f>
        <v>8775.9423000000006</v>
      </c>
      <c r="V90" s="19">
        <f>K90+N90+P90+R90+T90+U90+I90</f>
        <v>100074.7653</v>
      </c>
      <c r="W90" s="29">
        <v>1</v>
      </c>
      <c r="X90" s="20">
        <f>V90*W90</f>
        <v>100074.7653</v>
      </c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</row>
    <row r="91" spans="1:79" s="25" customFormat="1" ht="24" customHeight="1">
      <c r="A91" s="35"/>
      <c r="B91" s="73" t="s">
        <v>260</v>
      </c>
      <c r="C91" s="74">
        <v>4</v>
      </c>
      <c r="D91" s="17"/>
      <c r="E91" s="59"/>
      <c r="F91" s="19">
        <v>17697</v>
      </c>
      <c r="G91" s="58">
        <v>2.9</v>
      </c>
      <c r="H91" s="19">
        <f>F91*G91</f>
        <v>51321.299999999996</v>
      </c>
      <c r="I91" s="131">
        <f t="shared" si="46"/>
        <v>87759.422999999995</v>
      </c>
      <c r="J91" s="58"/>
      <c r="K91" s="58"/>
      <c r="L91" s="58"/>
      <c r="M91" s="58"/>
      <c r="N91" s="58"/>
      <c r="O91" s="59"/>
      <c r="P91" s="20">
        <f>O91*F91/100</f>
        <v>0</v>
      </c>
      <c r="Q91" s="58"/>
      <c r="R91" s="58"/>
      <c r="S91" s="58"/>
      <c r="T91" s="58"/>
      <c r="U91" s="19">
        <f>I91*10%</f>
        <v>8775.9423000000006</v>
      </c>
      <c r="V91" s="19">
        <f>K91+N91+P91+R91+T91+U91+I91</f>
        <v>96535.36529999999</v>
      </c>
      <c r="W91" s="29">
        <v>1</v>
      </c>
      <c r="X91" s="20">
        <f>V91*W91</f>
        <v>96535.36529999999</v>
      </c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</row>
    <row r="92" spans="1:79" s="25" customFormat="1" ht="18">
      <c r="A92" s="35"/>
      <c r="B92" s="73"/>
      <c r="C92" s="211"/>
      <c r="D92" s="211"/>
      <c r="E92" s="228"/>
      <c r="F92" s="229"/>
      <c r="G92" s="58"/>
      <c r="H92" s="19"/>
      <c r="I92" s="19"/>
      <c r="J92" s="58"/>
      <c r="K92" s="58"/>
      <c r="L92" s="58"/>
      <c r="M92" s="58"/>
      <c r="N92" s="58"/>
      <c r="O92" s="59"/>
      <c r="P92" s="20"/>
      <c r="Q92" s="58"/>
      <c r="R92" s="58"/>
      <c r="S92" s="58"/>
      <c r="T92" s="58"/>
      <c r="U92" s="19"/>
      <c r="V92" s="19"/>
      <c r="W92" s="114">
        <f>SUM(W89:W91)</f>
        <v>2.5</v>
      </c>
      <c r="X92" s="114">
        <f t="shared" ref="X92" si="47">SUM(X89:X91)</f>
        <v>246647.51325000002</v>
      </c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</row>
    <row r="93" spans="1:79" s="25" customFormat="1" ht="18">
      <c r="A93" s="35"/>
      <c r="B93" s="293" t="s">
        <v>46</v>
      </c>
      <c r="C93" s="294"/>
      <c r="D93" s="294"/>
      <c r="E93" s="294"/>
      <c r="F93" s="295"/>
      <c r="G93" s="58"/>
      <c r="H93" s="19"/>
      <c r="I93" s="19"/>
      <c r="J93" s="58"/>
      <c r="K93" s="58"/>
      <c r="L93" s="58"/>
      <c r="M93" s="58"/>
      <c r="N93" s="58"/>
      <c r="O93" s="59"/>
      <c r="P93" s="20"/>
      <c r="Q93" s="58"/>
      <c r="R93" s="58"/>
      <c r="S93" s="58"/>
      <c r="T93" s="58"/>
      <c r="U93" s="19"/>
      <c r="V93" s="19"/>
      <c r="W93" s="29"/>
      <c r="X93" s="20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</row>
    <row r="94" spans="1:79" s="25" customFormat="1" ht="18">
      <c r="A94" s="35"/>
      <c r="B94" s="212" t="s">
        <v>165</v>
      </c>
      <c r="C94" s="211"/>
      <c r="D94" s="211"/>
      <c r="E94" s="211"/>
      <c r="F94" s="74"/>
      <c r="G94" s="58"/>
      <c r="H94" s="19"/>
      <c r="I94" s="19"/>
      <c r="J94" s="58"/>
      <c r="K94" s="58"/>
      <c r="L94" s="58"/>
      <c r="M94" s="58"/>
      <c r="N94" s="58"/>
      <c r="O94" s="59"/>
      <c r="P94" s="20"/>
      <c r="Q94" s="58"/>
      <c r="R94" s="58"/>
      <c r="S94" s="58"/>
      <c r="T94" s="58"/>
      <c r="U94" s="19"/>
      <c r="V94" s="19"/>
      <c r="W94" s="29"/>
      <c r="X94" s="20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</row>
    <row r="95" spans="1:79" s="25" customFormat="1" ht="18">
      <c r="A95" s="14"/>
      <c r="B95" s="28" t="s">
        <v>27</v>
      </c>
      <c r="C95" s="17" t="s">
        <v>26</v>
      </c>
      <c r="D95" s="18">
        <v>12.02</v>
      </c>
      <c r="E95" s="19">
        <v>2</v>
      </c>
      <c r="F95" s="17">
        <v>17697</v>
      </c>
      <c r="G95" s="17">
        <v>5.1100000000000003</v>
      </c>
      <c r="H95" s="19">
        <f t="shared" si="0"/>
        <v>90431.670000000013</v>
      </c>
      <c r="I95" s="19">
        <f>H95*3.42</f>
        <v>309276.31140000006</v>
      </c>
      <c r="J95" s="19">
        <v>25</v>
      </c>
      <c r="K95" s="19">
        <f t="shared" si="7"/>
        <v>77319.077850000016</v>
      </c>
      <c r="L95" s="19">
        <f t="shared" ref="L95:L96" si="48">I95+K95</f>
        <v>386595.38925000007</v>
      </c>
      <c r="M95" s="19"/>
      <c r="N95" s="20"/>
      <c r="O95" s="19">
        <v>190</v>
      </c>
      <c r="P95" s="20">
        <f t="shared" ref="P95" si="49">O95*F95/100</f>
        <v>33624.300000000003</v>
      </c>
      <c r="Q95" s="21"/>
      <c r="R95" s="21"/>
      <c r="S95" s="22"/>
      <c r="T95" s="19"/>
      <c r="U95" s="19">
        <f t="shared" ref="U95:U96" si="50">(I95+K95)*10/100</f>
        <v>38659.538925000008</v>
      </c>
      <c r="V95" s="19">
        <f t="shared" si="8"/>
        <v>458879.22817500005</v>
      </c>
      <c r="W95" s="23">
        <v>0.5</v>
      </c>
      <c r="X95" s="20">
        <f t="shared" si="1"/>
        <v>229439.61408750003</v>
      </c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</row>
    <row r="96" spans="1:79" s="25" customFormat="1" ht="18">
      <c r="A96" s="14"/>
      <c r="B96" s="28" t="s">
        <v>168</v>
      </c>
      <c r="C96" s="17" t="s">
        <v>26</v>
      </c>
      <c r="D96" s="18">
        <v>12.02</v>
      </c>
      <c r="E96" s="19">
        <v>2</v>
      </c>
      <c r="F96" s="17">
        <v>17697</v>
      </c>
      <c r="G96" s="17">
        <v>5.1100000000000003</v>
      </c>
      <c r="H96" s="19">
        <f t="shared" ref="H96" si="51">F96*G96</f>
        <v>90431.670000000013</v>
      </c>
      <c r="I96" s="19">
        <f>H96*3.42</f>
        <v>309276.31140000006</v>
      </c>
      <c r="J96" s="19">
        <v>25</v>
      </c>
      <c r="K96" s="19">
        <f t="shared" ref="K96" si="52">I96*25%</f>
        <v>77319.077850000016</v>
      </c>
      <c r="L96" s="19">
        <f t="shared" si="48"/>
        <v>386595.38925000007</v>
      </c>
      <c r="M96" s="19"/>
      <c r="N96" s="20"/>
      <c r="O96" s="19"/>
      <c r="P96" s="20"/>
      <c r="Q96" s="21"/>
      <c r="R96" s="21"/>
      <c r="S96" s="22"/>
      <c r="T96" s="19"/>
      <c r="U96" s="19">
        <f t="shared" si="50"/>
        <v>38659.538925000008</v>
      </c>
      <c r="V96" s="19">
        <f t="shared" ref="V96" si="53">K96+N96+P96+R96+T96+U96+I96</f>
        <v>425254.92817500012</v>
      </c>
      <c r="W96" s="23">
        <v>0.5</v>
      </c>
      <c r="X96" s="20">
        <f t="shared" ref="X96" si="54">V96*W96</f>
        <v>212627.46408750006</v>
      </c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</row>
    <row r="97" spans="1:79" s="25" customFormat="1" ht="18">
      <c r="A97" s="14"/>
      <c r="B97" s="28"/>
      <c r="C97" s="17"/>
      <c r="D97" s="18"/>
      <c r="E97" s="19"/>
      <c r="F97" s="17"/>
      <c r="G97" s="17"/>
      <c r="H97" s="19"/>
      <c r="I97" s="19"/>
      <c r="J97" s="19"/>
      <c r="K97" s="19"/>
      <c r="L97" s="19"/>
      <c r="M97" s="19"/>
      <c r="N97" s="20"/>
      <c r="O97" s="19"/>
      <c r="P97" s="20"/>
      <c r="Q97" s="21"/>
      <c r="R97" s="21"/>
      <c r="S97" s="22"/>
      <c r="T97" s="19"/>
      <c r="U97" s="19"/>
      <c r="V97" s="19"/>
      <c r="W97" s="230">
        <f>SUM(W95:W96)</f>
        <v>1</v>
      </c>
      <c r="X97" s="230">
        <f>SUM(X95:X96)</f>
        <v>442067.07817500009</v>
      </c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</row>
    <row r="98" spans="1:79" s="25" customFormat="1" ht="18">
      <c r="A98" s="14"/>
      <c r="B98" s="204" t="s">
        <v>162</v>
      </c>
      <c r="C98" s="17"/>
      <c r="D98" s="18"/>
      <c r="E98" s="19"/>
      <c r="F98" s="17"/>
      <c r="G98" s="17"/>
      <c r="H98" s="19"/>
      <c r="I98" s="19"/>
      <c r="J98" s="19"/>
      <c r="K98" s="19"/>
      <c r="L98" s="19"/>
      <c r="M98" s="19"/>
      <c r="N98" s="20"/>
      <c r="O98" s="19"/>
      <c r="P98" s="20"/>
      <c r="Q98" s="21"/>
      <c r="R98" s="21"/>
      <c r="S98" s="22"/>
      <c r="T98" s="19"/>
      <c r="U98" s="19"/>
      <c r="V98" s="19"/>
      <c r="W98" s="23"/>
      <c r="X98" s="20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</row>
    <row r="99" spans="1:79" s="25" customFormat="1" ht="24" customHeight="1">
      <c r="A99" s="35"/>
      <c r="B99" s="30" t="s">
        <v>91</v>
      </c>
      <c r="C99" s="17" t="s">
        <v>47</v>
      </c>
      <c r="D99" s="17">
        <v>10.029999999999999</v>
      </c>
      <c r="E99" s="19">
        <v>2</v>
      </c>
      <c r="F99" s="19">
        <v>17697</v>
      </c>
      <c r="G99" s="18">
        <v>4.04</v>
      </c>
      <c r="H99" s="19">
        <f>F99*G99</f>
        <v>71495.88</v>
      </c>
      <c r="I99" s="19">
        <f>H99*2.34</f>
        <v>167300.35920000001</v>
      </c>
      <c r="J99" s="19">
        <v>25</v>
      </c>
      <c r="K99" s="19">
        <f>I99*25%</f>
        <v>41825.089800000002</v>
      </c>
      <c r="L99" s="19">
        <f t="shared" ref="L99:L101" si="55">I99+K99</f>
        <v>209125.44900000002</v>
      </c>
      <c r="M99" s="18"/>
      <c r="N99" s="18"/>
      <c r="O99" s="19">
        <v>20</v>
      </c>
      <c r="P99" s="20">
        <f>O99*F99/100</f>
        <v>3539.4</v>
      </c>
      <c r="Q99" s="18"/>
      <c r="R99" s="18"/>
      <c r="S99" s="19"/>
      <c r="T99" s="19"/>
      <c r="U99" s="19">
        <f t="shared" ref="U99:U101" si="56">(I99+K99)*10/100</f>
        <v>20912.544900000001</v>
      </c>
      <c r="V99" s="19">
        <f>K99+N99+P99+R99+T99+U99+I99</f>
        <v>233577.39390000002</v>
      </c>
      <c r="W99" s="29">
        <v>1</v>
      </c>
      <c r="X99" s="20">
        <f>V99*W99</f>
        <v>233577.39390000002</v>
      </c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</row>
    <row r="100" spans="1:79" s="25" customFormat="1" ht="24" customHeight="1">
      <c r="A100" s="35"/>
      <c r="B100" s="30" t="s">
        <v>89</v>
      </c>
      <c r="C100" s="17" t="s">
        <v>41</v>
      </c>
      <c r="D100" s="17">
        <v>5.04</v>
      </c>
      <c r="E100" s="19" t="s">
        <v>223</v>
      </c>
      <c r="F100" s="19">
        <v>17697</v>
      </c>
      <c r="G100" s="18">
        <v>3.49</v>
      </c>
      <c r="H100" s="19">
        <f>F100*G100</f>
        <v>61762.530000000006</v>
      </c>
      <c r="I100" s="19">
        <f t="shared" ref="I100" si="57">H100*2.34</f>
        <v>144524.32020000002</v>
      </c>
      <c r="J100" s="19">
        <v>25</v>
      </c>
      <c r="K100" s="19">
        <f>I100*25%</f>
        <v>36131.080050000004</v>
      </c>
      <c r="L100" s="19">
        <f t="shared" si="55"/>
        <v>180655.40025000001</v>
      </c>
      <c r="M100" s="19"/>
      <c r="N100" s="19"/>
      <c r="O100" s="19">
        <v>20</v>
      </c>
      <c r="P100" s="20">
        <f>O100*F100/100</f>
        <v>3539.4</v>
      </c>
      <c r="Q100" s="19"/>
      <c r="R100" s="19"/>
      <c r="S100" s="19"/>
      <c r="T100" s="19"/>
      <c r="U100" s="19">
        <f t="shared" si="56"/>
        <v>18065.540024999998</v>
      </c>
      <c r="V100" s="19">
        <f>K100+N100+P100+R100+T100+U100+I100</f>
        <v>202260.34027500002</v>
      </c>
      <c r="W100" s="29">
        <v>1</v>
      </c>
      <c r="X100" s="20">
        <f>V100*W100</f>
        <v>202260.34027500002</v>
      </c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</row>
    <row r="101" spans="1:79" s="56" customFormat="1" ht="24" customHeight="1">
      <c r="A101" s="48"/>
      <c r="B101" s="49" t="s">
        <v>261</v>
      </c>
      <c r="C101" s="17" t="s">
        <v>52</v>
      </c>
      <c r="D101" s="50">
        <v>29.05</v>
      </c>
      <c r="E101" s="51" t="s">
        <v>223</v>
      </c>
      <c r="F101" s="51">
        <v>17697</v>
      </c>
      <c r="G101" s="52">
        <v>3.73</v>
      </c>
      <c r="H101" s="51">
        <f>F101*G101</f>
        <v>66009.81</v>
      </c>
      <c r="I101" s="19">
        <f>H101*1.71</f>
        <v>112876.7751</v>
      </c>
      <c r="J101" s="51">
        <v>25</v>
      </c>
      <c r="K101" s="19">
        <f>H101*25/100</f>
        <v>16502.452499999999</v>
      </c>
      <c r="L101" s="19">
        <f t="shared" si="55"/>
        <v>129379.2276</v>
      </c>
      <c r="M101" s="52"/>
      <c r="N101" s="52"/>
      <c r="O101" s="51">
        <v>20</v>
      </c>
      <c r="P101" s="53">
        <f>O101*F101/100</f>
        <v>3539.4</v>
      </c>
      <c r="Q101" s="52"/>
      <c r="R101" s="52"/>
      <c r="S101" s="51"/>
      <c r="T101" s="51"/>
      <c r="U101" s="19">
        <f t="shared" si="56"/>
        <v>12937.922760000001</v>
      </c>
      <c r="V101" s="19">
        <f>K101+N101+P101+R101+T101+U101+I101</f>
        <v>145856.55035999999</v>
      </c>
      <c r="W101" s="54">
        <v>1</v>
      </c>
      <c r="X101" s="53">
        <f>V101*W101</f>
        <v>145856.55035999999</v>
      </c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</row>
    <row r="102" spans="1:79" s="56" customFormat="1" ht="18">
      <c r="A102" s="48"/>
      <c r="B102" s="233"/>
      <c r="C102" s="74"/>
      <c r="D102" s="50"/>
      <c r="E102" s="51"/>
      <c r="F102" s="51"/>
      <c r="G102" s="52"/>
      <c r="H102" s="51"/>
      <c r="I102" s="19"/>
      <c r="J102" s="51"/>
      <c r="K102" s="19"/>
      <c r="L102" s="19"/>
      <c r="M102" s="52"/>
      <c r="N102" s="52"/>
      <c r="O102" s="51"/>
      <c r="P102" s="53"/>
      <c r="Q102" s="52"/>
      <c r="R102" s="52"/>
      <c r="S102" s="51"/>
      <c r="T102" s="51"/>
      <c r="U102" s="19"/>
      <c r="V102" s="19"/>
      <c r="W102" s="238">
        <f>SUM(W99:W101)</f>
        <v>3</v>
      </c>
      <c r="X102" s="239">
        <f>SUM(X99:X101)</f>
        <v>581694.2845350001</v>
      </c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</row>
    <row r="103" spans="1:79" s="56" customFormat="1" ht="18">
      <c r="A103" s="48"/>
      <c r="B103" s="208" t="s">
        <v>166</v>
      </c>
      <c r="C103" s="74"/>
      <c r="D103" s="50"/>
      <c r="E103" s="51"/>
      <c r="F103" s="51"/>
      <c r="G103" s="52"/>
      <c r="H103" s="51"/>
      <c r="I103" s="19"/>
      <c r="J103" s="51"/>
      <c r="K103" s="19"/>
      <c r="L103" s="19"/>
      <c r="M103" s="52"/>
      <c r="N103" s="52"/>
      <c r="O103" s="51"/>
      <c r="P103" s="53"/>
      <c r="Q103" s="52"/>
      <c r="R103" s="52"/>
      <c r="S103" s="51"/>
      <c r="T103" s="51"/>
      <c r="U103" s="19"/>
      <c r="V103" s="19"/>
      <c r="W103" s="54"/>
      <c r="X103" s="53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</row>
    <row r="104" spans="1:79" s="25" customFormat="1" ht="23.25" customHeight="1">
      <c r="A104" s="35"/>
      <c r="B104" s="67" t="s">
        <v>129</v>
      </c>
      <c r="C104" s="74">
        <v>4</v>
      </c>
      <c r="D104" s="17"/>
      <c r="E104" s="59"/>
      <c r="F104" s="19">
        <v>17697</v>
      </c>
      <c r="G104" s="58">
        <v>2.9</v>
      </c>
      <c r="H104" s="19">
        <f t="shared" ref="H104" si="58">F104*G104</f>
        <v>51321.299999999996</v>
      </c>
      <c r="I104" s="131">
        <f t="shared" ref="I104:I106" si="59">H104*1.71</f>
        <v>87759.422999999995</v>
      </c>
      <c r="J104" s="58"/>
      <c r="K104" s="58"/>
      <c r="L104" s="58"/>
      <c r="M104" s="58"/>
      <c r="N104" s="58"/>
      <c r="O104" s="59">
        <v>20</v>
      </c>
      <c r="P104" s="20">
        <f t="shared" ref="P104" si="60">O104*F104/100</f>
        <v>3539.4</v>
      </c>
      <c r="Q104" s="58"/>
      <c r="R104" s="58"/>
      <c r="S104" s="58"/>
      <c r="T104" s="58"/>
      <c r="U104" s="19">
        <f t="shared" ref="U104" si="61">I104*10%</f>
        <v>8775.9423000000006</v>
      </c>
      <c r="V104" s="19">
        <f t="shared" ref="V104" si="62">K104+N104+P104+R104+T104+U104+I104</f>
        <v>100074.7653</v>
      </c>
      <c r="W104" s="29">
        <v>1</v>
      </c>
      <c r="X104" s="20">
        <f t="shared" ref="X104" si="63">V104*W104</f>
        <v>100074.7653</v>
      </c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</row>
    <row r="105" spans="1:79" s="25" customFormat="1" ht="23.25" customHeight="1">
      <c r="A105" s="35"/>
      <c r="B105" s="67"/>
      <c r="C105" s="74">
        <v>4</v>
      </c>
      <c r="D105" s="17"/>
      <c r="E105" s="59"/>
      <c r="F105" s="19">
        <v>17697</v>
      </c>
      <c r="G105" s="58">
        <v>2.9</v>
      </c>
      <c r="H105" s="19">
        <f t="shared" ref="H105" si="64">F105*G105</f>
        <v>51321.299999999996</v>
      </c>
      <c r="I105" s="131">
        <f t="shared" si="59"/>
        <v>87759.422999999995</v>
      </c>
      <c r="J105" s="58"/>
      <c r="K105" s="58"/>
      <c r="L105" s="58"/>
      <c r="M105" s="58"/>
      <c r="N105" s="58"/>
      <c r="O105" s="59">
        <v>20</v>
      </c>
      <c r="P105" s="20">
        <f t="shared" ref="P105" si="65">O105*F105/100</f>
        <v>3539.4</v>
      </c>
      <c r="Q105" s="58"/>
      <c r="R105" s="58"/>
      <c r="S105" s="58"/>
      <c r="T105" s="58"/>
      <c r="U105" s="19">
        <f t="shared" ref="U105" si="66">I105*10%</f>
        <v>8775.9423000000006</v>
      </c>
      <c r="V105" s="19">
        <f t="shared" ref="V105" si="67">K105+N105+P105+R105+T105+U105+I105</f>
        <v>100074.7653</v>
      </c>
      <c r="W105" s="29">
        <v>0.75</v>
      </c>
      <c r="X105" s="20">
        <f t="shared" ref="X105" si="68">V105*W105</f>
        <v>75056.073975000007</v>
      </c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</row>
    <row r="106" spans="1:79" s="25" customFormat="1" ht="23.25" customHeight="1">
      <c r="A106" s="35"/>
      <c r="B106" s="67" t="s">
        <v>262</v>
      </c>
      <c r="C106" s="74">
        <v>4</v>
      </c>
      <c r="D106" s="17"/>
      <c r="E106" s="59"/>
      <c r="F106" s="19">
        <v>17697</v>
      </c>
      <c r="G106" s="58">
        <v>2.9</v>
      </c>
      <c r="H106" s="19">
        <f t="shared" ref="H106" si="69">F106*G106</f>
        <v>51321.299999999996</v>
      </c>
      <c r="I106" s="131">
        <f t="shared" si="59"/>
        <v>87759.422999999995</v>
      </c>
      <c r="J106" s="58"/>
      <c r="K106" s="58"/>
      <c r="L106" s="58"/>
      <c r="M106" s="58"/>
      <c r="N106" s="58"/>
      <c r="O106" s="59">
        <v>190</v>
      </c>
      <c r="P106" s="20">
        <f t="shared" ref="P106" si="70">O106*F106/100</f>
        <v>33624.300000000003</v>
      </c>
      <c r="Q106" s="58"/>
      <c r="R106" s="58"/>
      <c r="S106" s="58"/>
      <c r="T106" s="58"/>
      <c r="U106" s="19">
        <f t="shared" ref="U106" si="71">I106*10%</f>
        <v>8775.9423000000006</v>
      </c>
      <c r="V106" s="19">
        <f t="shared" ref="V106" si="72">K106+N106+P106+R106+T106+U106+I106</f>
        <v>130159.66529999999</v>
      </c>
      <c r="W106" s="29">
        <v>0.25</v>
      </c>
      <c r="X106" s="20">
        <f t="shared" ref="X106" si="73">V106*W106</f>
        <v>32539.916324999998</v>
      </c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</row>
    <row r="107" spans="1:79" s="25" customFormat="1" ht="18">
      <c r="A107" s="35"/>
      <c r="B107" s="234"/>
      <c r="C107" s="211"/>
      <c r="D107" s="211"/>
      <c r="E107" s="228"/>
      <c r="F107" s="235"/>
      <c r="G107" s="236"/>
      <c r="H107" s="235"/>
      <c r="I107" s="235"/>
      <c r="J107" s="236"/>
      <c r="K107" s="237"/>
      <c r="L107" s="237"/>
      <c r="M107" s="58"/>
      <c r="N107" s="58"/>
      <c r="O107" s="59"/>
      <c r="P107" s="20"/>
      <c r="Q107" s="58"/>
      <c r="R107" s="58"/>
      <c r="S107" s="58"/>
      <c r="T107" s="58"/>
      <c r="U107" s="19"/>
      <c r="V107" s="19"/>
      <c r="W107" s="114">
        <f>SUM(W104:W106)</f>
        <v>2</v>
      </c>
      <c r="X107" s="114">
        <f t="shared" ref="X107" si="74">SUM(X104:X106)</f>
        <v>207670.7556</v>
      </c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</row>
    <row r="108" spans="1:79" s="25" customFormat="1" ht="18">
      <c r="A108" s="35"/>
      <c r="B108" s="296" t="s">
        <v>409</v>
      </c>
      <c r="C108" s="297"/>
      <c r="D108" s="297"/>
      <c r="E108" s="297"/>
      <c r="F108" s="297"/>
      <c r="G108" s="297"/>
      <c r="H108" s="297"/>
      <c r="I108" s="297"/>
      <c r="J108" s="297"/>
      <c r="K108" s="298"/>
      <c r="L108" s="265"/>
      <c r="M108" s="58"/>
      <c r="N108" s="58"/>
      <c r="O108" s="59"/>
      <c r="P108" s="20"/>
      <c r="Q108" s="58"/>
      <c r="R108" s="58"/>
      <c r="S108" s="58"/>
      <c r="T108" s="58"/>
      <c r="U108" s="19"/>
      <c r="V108" s="19"/>
      <c r="W108" s="29"/>
      <c r="X108" s="20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</row>
    <row r="109" spans="1:79" s="25" customFormat="1" ht="18">
      <c r="A109" s="35"/>
      <c r="B109" s="284" t="s">
        <v>165</v>
      </c>
      <c r="C109" s="74"/>
      <c r="D109" s="17"/>
      <c r="E109" s="59"/>
      <c r="F109" s="19"/>
      <c r="G109" s="58"/>
      <c r="H109" s="19"/>
      <c r="I109" s="19"/>
      <c r="J109" s="58"/>
      <c r="K109" s="58"/>
      <c r="L109" s="58"/>
      <c r="M109" s="58"/>
      <c r="N109" s="58"/>
      <c r="O109" s="59"/>
      <c r="P109" s="20"/>
      <c r="Q109" s="58"/>
      <c r="R109" s="58"/>
      <c r="S109" s="58"/>
      <c r="T109" s="58"/>
      <c r="U109" s="19"/>
      <c r="V109" s="19"/>
      <c r="W109" s="29"/>
      <c r="X109" s="20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</row>
    <row r="110" spans="1:79" s="25" customFormat="1" ht="27" customHeight="1">
      <c r="A110" s="14"/>
      <c r="B110" s="28" t="s">
        <v>36</v>
      </c>
      <c r="C110" s="17" t="s">
        <v>37</v>
      </c>
      <c r="D110" s="18">
        <v>33.049999999999997</v>
      </c>
      <c r="E110" s="223" t="s">
        <v>22</v>
      </c>
      <c r="F110" s="17">
        <v>17697</v>
      </c>
      <c r="G110" s="17">
        <v>5.99</v>
      </c>
      <c r="H110" s="19">
        <f>F110*G110</f>
        <v>106005.03</v>
      </c>
      <c r="I110" s="19">
        <f>H110*3.42</f>
        <v>362537.20259999996</v>
      </c>
      <c r="J110" s="19">
        <v>25</v>
      </c>
      <c r="K110" s="19">
        <f>I110*25%</f>
        <v>90634.30064999999</v>
      </c>
      <c r="L110" s="19">
        <f t="shared" ref="L110:L111" si="75">I110+K110</f>
        <v>453171.50324999995</v>
      </c>
      <c r="M110" s="19"/>
      <c r="N110" s="19"/>
      <c r="O110" s="31"/>
      <c r="P110" s="31"/>
      <c r="Q110" s="19">
        <v>150</v>
      </c>
      <c r="R110" s="19">
        <f>Q110*F110/100</f>
        <v>26545.5</v>
      </c>
      <c r="S110" s="19"/>
      <c r="T110" s="19"/>
      <c r="U110" s="19">
        <f t="shared" ref="U110:U111" si="76">(I110+K110)*10/100</f>
        <v>45317.150324999995</v>
      </c>
      <c r="V110" s="19">
        <f>K110+N110+P110+R110+T110+U110+I110</f>
        <v>525034.15357499989</v>
      </c>
      <c r="W110" s="29">
        <v>0.75</v>
      </c>
      <c r="X110" s="19">
        <f>V110*W110</f>
        <v>393775.61518124992</v>
      </c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</row>
    <row r="111" spans="1:79" s="25" customFormat="1" ht="27" customHeight="1">
      <c r="A111" s="14"/>
      <c r="B111" s="30" t="s">
        <v>38</v>
      </c>
      <c r="C111" s="17" t="s">
        <v>25</v>
      </c>
      <c r="D111" s="18">
        <v>44.04</v>
      </c>
      <c r="E111" s="19" t="s">
        <v>223</v>
      </c>
      <c r="F111" s="17">
        <v>17697</v>
      </c>
      <c r="G111" s="17">
        <v>4.7699999999999996</v>
      </c>
      <c r="H111" s="19">
        <f>F111*G111</f>
        <v>84414.689999999988</v>
      </c>
      <c r="I111" s="19">
        <f>H111*3.42</f>
        <v>288698.23979999998</v>
      </c>
      <c r="J111" s="19">
        <v>25</v>
      </c>
      <c r="K111" s="19">
        <f>I111*25%</f>
        <v>72174.559949999995</v>
      </c>
      <c r="L111" s="19">
        <f t="shared" si="75"/>
        <v>360872.79975000001</v>
      </c>
      <c r="M111" s="19"/>
      <c r="N111" s="19"/>
      <c r="O111" s="31"/>
      <c r="P111" s="31"/>
      <c r="Q111" s="19">
        <v>150</v>
      </c>
      <c r="R111" s="19">
        <f>Q111*F111/100</f>
        <v>26545.5</v>
      </c>
      <c r="S111" s="19"/>
      <c r="T111" s="19"/>
      <c r="U111" s="19">
        <f t="shared" si="76"/>
        <v>36087.279974999998</v>
      </c>
      <c r="V111" s="19">
        <f>K111+N111+P111+R111+T111+U111+I111</f>
        <v>423505.57972499996</v>
      </c>
      <c r="W111" s="29">
        <v>0.25</v>
      </c>
      <c r="X111" s="19">
        <f>V111*W111</f>
        <v>105876.39493124999</v>
      </c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</row>
    <row r="112" spans="1:79" s="25" customFormat="1" ht="18">
      <c r="A112" s="14"/>
      <c r="B112" s="30"/>
      <c r="C112" s="17"/>
      <c r="D112" s="18"/>
      <c r="E112" s="19"/>
      <c r="F112" s="17"/>
      <c r="G112" s="17"/>
      <c r="H112" s="19"/>
      <c r="I112" s="19"/>
      <c r="J112" s="19"/>
      <c r="K112" s="19"/>
      <c r="L112" s="19"/>
      <c r="M112" s="19"/>
      <c r="N112" s="19"/>
      <c r="O112" s="31"/>
      <c r="P112" s="31"/>
      <c r="Q112" s="19"/>
      <c r="R112" s="19"/>
      <c r="S112" s="19"/>
      <c r="T112" s="19"/>
      <c r="U112" s="19"/>
      <c r="V112" s="19"/>
      <c r="W112" s="114">
        <f>SUM(W110:W111)</f>
        <v>1</v>
      </c>
      <c r="X112" s="114">
        <f t="shared" ref="X112" si="77">SUM(X110:X111)</f>
        <v>499652.01011249993</v>
      </c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</row>
    <row r="113" spans="1:79" s="25" customFormat="1" ht="18">
      <c r="A113" s="14"/>
      <c r="B113" s="213" t="s">
        <v>162</v>
      </c>
      <c r="C113" s="17"/>
      <c r="D113" s="18"/>
      <c r="E113" s="19"/>
      <c r="F113" s="17"/>
      <c r="G113" s="17"/>
      <c r="H113" s="19"/>
      <c r="I113" s="19"/>
      <c r="J113" s="19"/>
      <c r="K113" s="19"/>
      <c r="L113" s="19"/>
      <c r="M113" s="19"/>
      <c r="N113" s="19"/>
      <c r="O113" s="31"/>
      <c r="P113" s="31"/>
      <c r="Q113" s="19"/>
      <c r="R113" s="19"/>
      <c r="S113" s="19"/>
      <c r="T113" s="19"/>
      <c r="U113" s="19"/>
      <c r="V113" s="19"/>
      <c r="W113" s="29"/>
      <c r="X113" s="19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</row>
    <row r="114" spans="1:79" s="25" customFormat="1" ht="24" customHeight="1">
      <c r="A114" s="35"/>
      <c r="B114" s="30" t="s">
        <v>263</v>
      </c>
      <c r="C114" s="17" t="s">
        <v>44</v>
      </c>
      <c r="D114" s="18">
        <v>20.059999999999999</v>
      </c>
      <c r="E114" s="19">
        <v>1</v>
      </c>
      <c r="F114" s="19">
        <v>17697</v>
      </c>
      <c r="G114" s="18">
        <v>4.34</v>
      </c>
      <c r="H114" s="19">
        <f t="shared" ref="H114:H120" si="78">F114*G114</f>
        <v>76804.98</v>
      </c>
      <c r="I114" s="19">
        <f>H114*2.34</f>
        <v>179723.65319999997</v>
      </c>
      <c r="J114" s="19">
        <v>25</v>
      </c>
      <c r="K114" s="19">
        <f t="shared" ref="K114:K120" si="79">I114*25%</f>
        <v>44930.913299999993</v>
      </c>
      <c r="L114" s="19">
        <f t="shared" ref="L114:L120" si="80">I114+K114</f>
        <v>224654.56649999996</v>
      </c>
      <c r="M114" s="58"/>
      <c r="N114" s="58"/>
      <c r="O114" s="19"/>
      <c r="P114" s="20"/>
      <c r="Q114" s="59">
        <v>100</v>
      </c>
      <c r="R114" s="19">
        <f t="shared" ref="R114:R120" si="81">Q114*F114/100</f>
        <v>17697</v>
      </c>
      <c r="S114" s="58"/>
      <c r="T114" s="19"/>
      <c r="U114" s="19">
        <f t="shared" ref="U114:U120" si="82">(I114+K114)*10/100</f>
        <v>22465.456649999996</v>
      </c>
      <c r="V114" s="19">
        <f t="shared" ref="V114:V120" si="83">K114+N114+P114+R114+T114+U114+I114</f>
        <v>264817.02314999996</v>
      </c>
      <c r="W114" s="29">
        <v>1</v>
      </c>
      <c r="X114" s="20">
        <f t="shared" ref="X114:X120" si="84">V114*W114</f>
        <v>264817.02314999996</v>
      </c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</row>
    <row r="115" spans="1:79" s="25" customFormat="1" ht="24" customHeight="1">
      <c r="A115" s="35"/>
      <c r="B115" s="30" t="s">
        <v>263</v>
      </c>
      <c r="C115" s="17" t="s">
        <v>47</v>
      </c>
      <c r="D115" s="17">
        <v>6.05</v>
      </c>
      <c r="E115" s="19">
        <v>2</v>
      </c>
      <c r="F115" s="19">
        <v>17697</v>
      </c>
      <c r="G115" s="18">
        <v>3.92</v>
      </c>
      <c r="H115" s="19">
        <f t="shared" si="78"/>
        <v>69372.240000000005</v>
      </c>
      <c r="I115" s="19">
        <f t="shared" ref="I115:I120" si="85">H115*2.34</f>
        <v>162331.0416</v>
      </c>
      <c r="J115" s="19">
        <v>25</v>
      </c>
      <c r="K115" s="19">
        <f t="shared" si="79"/>
        <v>40582.760399999999</v>
      </c>
      <c r="L115" s="19">
        <f t="shared" si="80"/>
        <v>202913.802</v>
      </c>
      <c r="M115" s="58"/>
      <c r="N115" s="58"/>
      <c r="O115" s="19"/>
      <c r="P115" s="20"/>
      <c r="Q115" s="59">
        <v>100</v>
      </c>
      <c r="R115" s="19">
        <f t="shared" si="81"/>
        <v>17697</v>
      </c>
      <c r="S115" s="58"/>
      <c r="T115" s="19"/>
      <c r="U115" s="19">
        <f t="shared" si="82"/>
        <v>20291.3802</v>
      </c>
      <c r="V115" s="19">
        <f t="shared" si="83"/>
        <v>240902.18219999998</v>
      </c>
      <c r="W115" s="29">
        <v>1</v>
      </c>
      <c r="X115" s="20">
        <f t="shared" si="84"/>
        <v>240902.18219999998</v>
      </c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</row>
    <row r="116" spans="1:79" s="25" customFormat="1" ht="24" customHeight="1">
      <c r="A116" s="35"/>
      <c r="B116" s="30" t="s">
        <v>263</v>
      </c>
      <c r="C116" s="17" t="s">
        <v>41</v>
      </c>
      <c r="D116" s="18">
        <v>10.130000000000001</v>
      </c>
      <c r="E116" s="59" t="s">
        <v>223</v>
      </c>
      <c r="F116" s="19">
        <v>17697</v>
      </c>
      <c r="G116" s="18">
        <v>3.57</v>
      </c>
      <c r="H116" s="19">
        <f t="shared" si="78"/>
        <v>63178.289999999994</v>
      </c>
      <c r="I116" s="19">
        <f t="shared" si="85"/>
        <v>147837.19859999997</v>
      </c>
      <c r="J116" s="19">
        <v>25</v>
      </c>
      <c r="K116" s="19">
        <f t="shared" si="79"/>
        <v>36959.299649999994</v>
      </c>
      <c r="L116" s="19">
        <f t="shared" si="80"/>
        <v>184796.49824999998</v>
      </c>
      <c r="M116" s="58"/>
      <c r="N116" s="58"/>
      <c r="O116" s="19"/>
      <c r="P116" s="20"/>
      <c r="Q116" s="59">
        <v>100</v>
      </c>
      <c r="R116" s="19">
        <f t="shared" si="81"/>
        <v>17697</v>
      </c>
      <c r="S116" s="58"/>
      <c r="T116" s="19"/>
      <c r="U116" s="19">
        <f t="shared" si="82"/>
        <v>18479.649824999997</v>
      </c>
      <c r="V116" s="19">
        <f t="shared" si="83"/>
        <v>220973.14807499998</v>
      </c>
      <c r="W116" s="29">
        <v>1</v>
      </c>
      <c r="X116" s="20">
        <f t="shared" si="84"/>
        <v>220973.14807499998</v>
      </c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</row>
    <row r="117" spans="1:79" s="61" customFormat="1" ht="24" customHeight="1">
      <c r="A117" s="35"/>
      <c r="B117" s="30" t="s">
        <v>263</v>
      </c>
      <c r="C117" s="17" t="s">
        <v>41</v>
      </c>
      <c r="D117" s="18">
        <v>10.130000000000001</v>
      </c>
      <c r="E117" s="59" t="s">
        <v>223</v>
      </c>
      <c r="F117" s="19">
        <v>17697</v>
      </c>
      <c r="G117" s="18">
        <v>3.57</v>
      </c>
      <c r="H117" s="19">
        <f t="shared" si="78"/>
        <v>63178.289999999994</v>
      </c>
      <c r="I117" s="19">
        <f t="shared" si="85"/>
        <v>147837.19859999997</v>
      </c>
      <c r="J117" s="19">
        <v>25</v>
      </c>
      <c r="K117" s="19">
        <f t="shared" si="79"/>
        <v>36959.299649999994</v>
      </c>
      <c r="L117" s="19">
        <f t="shared" si="80"/>
        <v>184796.49824999998</v>
      </c>
      <c r="M117" s="58"/>
      <c r="N117" s="58"/>
      <c r="O117" s="19"/>
      <c r="P117" s="20"/>
      <c r="Q117" s="59">
        <v>100</v>
      </c>
      <c r="R117" s="19">
        <f t="shared" si="81"/>
        <v>17697</v>
      </c>
      <c r="S117" s="60"/>
      <c r="T117" s="19"/>
      <c r="U117" s="19">
        <f t="shared" si="82"/>
        <v>18479.649824999997</v>
      </c>
      <c r="V117" s="19">
        <f t="shared" si="83"/>
        <v>220973.14807499998</v>
      </c>
      <c r="W117" s="29">
        <v>1</v>
      </c>
      <c r="X117" s="20">
        <f t="shared" si="84"/>
        <v>220973.14807499998</v>
      </c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</row>
    <row r="118" spans="1:79" s="25" customFormat="1" ht="24" customHeight="1">
      <c r="A118" s="35"/>
      <c r="B118" s="30" t="s">
        <v>263</v>
      </c>
      <c r="C118" s="17" t="s">
        <v>43</v>
      </c>
      <c r="D118" s="17">
        <v>20.059999999999999</v>
      </c>
      <c r="E118" s="222" t="s">
        <v>22</v>
      </c>
      <c r="F118" s="19">
        <v>17697</v>
      </c>
      <c r="G118" s="18">
        <v>4.46</v>
      </c>
      <c r="H118" s="19">
        <f t="shared" si="78"/>
        <v>78928.62</v>
      </c>
      <c r="I118" s="19">
        <f t="shared" si="85"/>
        <v>184692.97079999998</v>
      </c>
      <c r="J118" s="19">
        <v>25</v>
      </c>
      <c r="K118" s="19">
        <f t="shared" si="79"/>
        <v>46173.242699999995</v>
      </c>
      <c r="L118" s="19">
        <f t="shared" si="80"/>
        <v>230866.21349999998</v>
      </c>
      <c r="M118" s="58"/>
      <c r="N118" s="58"/>
      <c r="O118" s="19"/>
      <c r="P118" s="20"/>
      <c r="Q118" s="59">
        <v>100</v>
      </c>
      <c r="R118" s="19">
        <f t="shared" si="81"/>
        <v>17697</v>
      </c>
      <c r="S118" s="58"/>
      <c r="T118" s="19"/>
      <c r="U118" s="19">
        <f t="shared" si="82"/>
        <v>23086.621349999998</v>
      </c>
      <c r="V118" s="19">
        <f t="shared" si="83"/>
        <v>271649.83484999998</v>
      </c>
      <c r="W118" s="29">
        <v>1</v>
      </c>
      <c r="X118" s="20">
        <f t="shared" si="84"/>
        <v>271649.83484999998</v>
      </c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</row>
    <row r="119" spans="1:79" s="25" customFormat="1" ht="36">
      <c r="A119" s="35"/>
      <c r="B119" s="28" t="s">
        <v>264</v>
      </c>
      <c r="C119" s="66" t="s">
        <v>44</v>
      </c>
      <c r="D119" s="126">
        <v>9.0500000000000007</v>
      </c>
      <c r="E119" s="82">
        <v>1</v>
      </c>
      <c r="F119" s="126">
        <v>17697</v>
      </c>
      <c r="G119" s="112">
        <v>4.0599999999999996</v>
      </c>
      <c r="H119" s="82">
        <f t="shared" si="78"/>
        <v>71849.819999999992</v>
      </c>
      <c r="I119" s="19">
        <f t="shared" si="85"/>
        <v>168128.57879999996</v>
      </c>
      <c r="J119" s="65">
        <v>25</v>
      </c>
      <c r="K119" s="82">
        <f t="shared" si="79"/>
        <v>42032.14469999999</v>
      </c>
      <c r="L119" s="19">
        <f t="shared" si="80"/>
        <v>210160.72349999996</v>
      </c>
      <c r="M119" s="58"/>
      <c r="N119" s="58"/>
      <c r="O119" s="19"/>
      <c r="P119" s="20"/>
      <c r="Q119" s="59">
        <v>100</v>
      </c>
      <c r="R119" s="19">
        <f t="shared" si="81"/>
        <v>17697</v>
      </c>
      <c r="S119" s="59"/>
      <c r="T119" s="19"/>
      <c r="U119" s="19">
        <f t="shared" si="82"/>
        <v>21016.072349999995</v>
      </c>
      <c r="V119" s="19">
        <f t="shared" si="83"/>
        <v>248873.79584999994</v>
      </c>
      <c r="W119" s="29">
        <v>0.25</v>
      </c>
      <c r="X119" s="20">
        <f t="shared" si="84"/>
        <v>62218.448962499984</v>
      </c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</row>
    <row r="120" spans="1:79" s="25" customFormat="1" ht="36">
      <c r="A120" s="35"/>
      <c r="B120" s="28" t="s">
        <v>265</v>
      </c>
      <c r="C120" s="17" t="s">
        <v>41</v>
      </c>
      <c r="D120" s="18">
        <v>10.130000000000001</v>
      </c>
      <c r="E120" s="59" t="s">
        <v>223</v>
      </c>
      <c r="F120" s="19">
        <v>17697</v>
      </c>
      <c r="G120" s="18">
        <v>3.57</v>
      </c>
      <c r="H120" s="19">
        <f t="shared" si="78"/>
        <v>63178.289999999994</v>
      </c>
      <c r="I120" s="19">
        <f t="shared" si="85"/>
        <v>147837.19859999997</v>
      </c>
      <c r="J120" s="19">
        <v>25</v>
      </c>
      <c r="K120" s="19">
        <f t="shared" si="79"/>
        <v>36959.299649999994</v>
      </c>
      <c r="L120" s="19">
        <f t="shared" si="80"/>
        <v>184796.49824999998</v>
      </c>
      <c r="M120" s="58"/>
      <c r="N120" s="58"/>
      <c r="O120" s="19"/>
      <c r="P120" s="20"/>
      <c r="Q120" s="59">
        <v>50</v>
      </c>
      <c r="R120" s="19">
        <f t="shared" si="81"/>
        <v>8848.5</v>
      </c>
      <c r="S120" s="58"/>
      <c r="T120" s="19"/>
      <c r="U120" s="19">
        <f t="shared" si="82"/>
        <v>18479.649824999997</v>
      </c>
      <c r="V120" s="19">
        <f t="shared" si="83"/>
        <v>212124.64807499998</v>
      </c>
      <c r="W120" s="29">
        <v>0.75</v>
      </c>
      <c r="X120" s="20">
        <f t="shared" si="84"/>
        <v>159093.48605625</v>
      </c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</row>
    <row r="121" spans="1:79" s="25" customFormat="1" ht="18">
      <c r="A121" s="35"/>
      <c r="B121" s="240"/>
      <c r="C121" s="17"/>
      <c r="D121" s="18"/>
      <c r="E121" s="59"/>
      <c r="F121" s="19"/>
      <c r="G121" s="18"/>
      <c r="H121" s="19"/>
      <c r="I121" s="19"/>
      <c r="J121" s="19"/>
      <c r="K121" s="19"/>
      <c r="L121" s="19"/>
      <c r="M121" s="58"/>
      <c r="N121" s="58"/>
      <c r="O121" s="19"/>
      <c r="P121" s="20"/>
      <c r="Q121" s="59"/>
      <c r="R121" s="19"/>
      <c r="S121" s="58"/>
      <c r="T121" s="19"/>
      <c r="U121" s="19"/>
      <c r="V121" s="19"/>
      <c r="W121" s="114">
        <f>SUM(W114:W120)</f>
        <v>6</v>
      </c>
      <c r="X121" s="114">
        <f>SUM(X114:X120)</f>
        <v>1440627.2713687499</v>
      </c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</row>
    <row r="122" spans="1:79" s="25" customFormat="1" ht="18">
      <c r="A122" s="14"/>
      <c r="B122" s="208" t="s">
        <v>166</v>
      </c>
      <c r="C122" s="17"/>
      <c r="D122" s="18"/>
      <c r="E122" s="19"/>
      <c r="F122" s="17"/>
      <c r="G122" s="17"/>
      <c r="H122" s="19"/>
      <c r="I122" s="19"/>
      <c r="J122" s="19"/>
      <c r="K122" s="19"/>
      <c r="L122" s="19"/>
      <c r="M122" s="19"/>
      <c r="N122" s="19"/>
      <c r="O122" s="31"/>
      <c r="P122" s="31"/>
      <c r="Q122" s="19"/>
      <c r="R122" s="19"/>
      <c r="S122" s="19"/>
      <c r="T122" s="19"/>
      <c r="U122" s="19"/>
      <c r="V122" s="19"/>
      <c r="W122" s="29"/>
      <c r="X122" s="19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</row>
    <row r="123" spans="1:79" ht="21.75" customHeight="1">
      <c r="A123" s="91"/>
      <c r="B123" s="65" t="s">
        <v>102</v>
      </c>
      <c r="C123" s="126">
        <v>5</v>
      </c>
      <c r="D123" s="65"/>
      <c r="E123" s="81"/>
      <c r="F123" s="19">
        <v>17697</v>
      </c>
      <c r="G123" s="58">
        <v>2.93</v>
      </c>
      <c r="H123" s="19">
        <f>F123*G123</f>
        <v>51852.210000000006</v>
      </c>
      <c r="I123" s="131">
        <f t="shared" ref="I123:I126" si="86">H123*1.71</f>
        <v>88667.279100000014</v>
      </c>
      <c r="J123" s="58"/>
      <c r="K123" s="58"/>
      <c r="L123" s="58"/>
      <c r="M123" s="58"/>
      <c r="N123" s="58"/>
      <c r="O123" s="58"/>
      <c r="P123" s="20"/>
      <c r="Q123" s="58"/>
      <c r="R123" s="58"/>
      <c r="S123" s="58"/>
      <c r="T123" s="58"/>
      <c r="U123" s="19">
        <f t="shared" ref="U123:U124" si="87">I123*10%</f>
        <v>8866.7279100000014</v>
      </c>
      <c r="V123" s="19">
        <f>K123+N123+P123+R123+T123+U123+I123</f>
        <v>97534.007010000016</v>
      </c>
      <c r="W123" s="29">
        <v>0.5</v>
      </c>
      <c r="X123" s="20">
        <f t="shared" ref="X123:X124" si="88">V123*W123</f>
        <v>48767.003505000008</v>
      </c>
    </row>
    <row r="124" spans="1:79" ht="21.75" customHeight="1">
      <c r="A124" s="91"/>
      <c r="B124" s="65" t="s">
        <v>266</v>
      </c>
      <c r="C124" s="126">
        <v>5</v>
      </c>
      <c r="D124" s="65"/>
      <c r="E124" s="81"/>
      <c r="F124" s="19">
        <v>17697</v>
      </c>
      <c r="G124" s="58">
        <v>2.93</v>
      </c>
      <c r="H124" s="19">
        <f>F124*G124</f>
        <v>51852.210000000006</v>
      </c>
      <c r="I124" s="131">
        <f t="shared" si="86"/>
        <v>88667.279100000014</v>
      </c>
      <c r="J124" s="58"/>
      <c r="K124" s="58"/>
      <c r="L124" s="58"/>
      <c r="M124" s="58"/>
      <c r="N124" s="58"/>
      <c r="O124" s="58"/>
      <c r="P124" s="20"/>
      <c r="Q124" s="58"/>
      <c r="R124" s="58"/>
      <c r="S124" s="58"/>
      <c r="T124" s="58"/>
      <c r="U124" s="19">
        <f t="shared" si="87"/>
        <v>8866.7279100000014</v>
      </c>
      <c r="V124" s="19">
        <f>K124+N124+P124+R124+T124+U124+I124</f>
        <v>97534.007010000016</v>
      </c>
      <c r="W124" s="29">
        <v>0.25</v>
      </c>
      <c r="X124" s="20">
        <f t="shared" si="88"/>
        <v>24383.501752500004</v>
      </c>
    </row>
    <row r="125" spans="1:79" s="25" customFormat="1" ht="21.75" customHeight="1">
      <c r="A125" s="35"/>
      <c r="B125" s="73" t="s">
        <v>259</v>
      </c>
      <c r="C125" s="74">
        <v>4</v>
      </c>
      <c r="D125" s="17"/>
      <c r="E125" s="59"/>
      <c r="F125" s="19">
        <v>17697</v>
      </c>
      <c r="G125" s="58">
        <v>2.9</v>
      </c>
      <c r="H125" s="19">
        <f>F125*G125</f>
        <v>51321.299999999996</v>
      </c>
      <c r="I125" s="131">
        <f t="shared" si="86"/>
        <v>87759.422999999995</v>
      </c>
      <c r="J125" s="58"/>
      <c r="K125" s="58"/>
      <c r="L125" s="58"/>
      <c r="M125" s="58"/>
      <c r="N125" s="58"/>
      <c r="O125" s="59">
        <v>20</v>
      </c>
      <c r="P125" s="20">
        <f>O125*F125/100</f>
        <v>3539.4</v>
      </c>
      <c r="Q125" s="58"/>
      <c r="R125" s="58"/>
      <c r="S125" s="58"/>
      <c r="T125" s="58"/>
      <c r="U125" s="19">
        <f>I125*10%</f>
        <v>8775.9423000000006</v>
      </c>
      <c r="V125" s="19">
        <f>K125+N125+P125+R125+T125+U125+I125</f>
        <v>100074.7653</v>
      </c>
      <c r="W125" s="29">
        <v>0.5</v>
      </c>
      <c r="X125" s="20">
        <f>V125*W125</f>
        <v>50037.38265</v>
      </c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</row>
    <row r="126" spans="1:79" s="25" customFormat="1" ht="24.75" customHeight="1">
      <c r="A126" s="35"/>
      <c r="B126" s="30" t="s">
        <v>169</v>
      </c>
      <c r="C126" s="17">
        <v>4</v>
      </c>
      <c r="D126" s="17"/>
      <c r="E126" s="59"/>
      <c r="F126" s="19">
        <v>17697</v>
      </c>
      <c r="G126" s="58">
        <v>2.9</v>
      </c>
      <c r="H126" s="19">
        <f>F126*G126</f>
        <v>51321.299999999996</v>
      </c>
      <c r="I126" s="131">
        <f t="shared" si="86"/>
        <v>87759.422999999995</v>
      </c>
      <c r="J126" s="58"/>
      <c r="K126" s="58"/>
      <c r="L126" s="58"/>
      <c r="M126" s="58"/>
      <c r="N126" s="58"/>
      <c r="O126" s="58"/>
      <c r="P126" s="20"/>
      <c r="Q126" s="58"/>
      <c r="R126" s="58"/>
      <c r="S126" s="58"/>
      <c r="T126" s="58"/>
      <c r="U126" s="19">
        <f>I126*10%</f>
        <v>8775.9423000000006</v>
      </c>
      <c r="V126" s="19">
        <f>K126+N126+P126+R126+T126+U126+I126</f>
        <v>96535.36529999999</v>
      </c>
      <c r="W126" s="29">
        <v>4</v>
      </c>
      <c r="X126" s="20">
        <f>V126*W126</f>
        <v>386141.46119999996</v>
      </c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</row>
    <row r="127" spans="1:79" s="25" customFormat="1" ht="18">
      <c r="A127" s="35"/>
      <c r="B127" s="75"/>
      <c r="C127" s="211"/>
      <c r="D127" s="211"/>
      <c r="E127" s="228"/>
      <c r="F127" s="235"/>
      <c r="G127" s="236"/>
      <c r="H127" s="235"/>
      <c r="I127" s="235"/>
      <c r="J127" s="236"/>
      <c r="K127" s="237"/>
      <c r="L127" s="237"/>
      <c r="M127" s="58"/>
      <c r="N127" s="58"/>
      <c r="O127" s="58"/>
      <c r="P127" s="20"/>
      <c r="Q127" s="58"/>
      <c r="R127" s="58"/>
      <c r="S127" s="58"/>
      <c r="T127" s="58"/>
      <c r="U127" s="19"/>
      <c r="V127" s="19"/>
      <c r="W127" s="114">
        <f>SUM(W123:W126)</f>
        <v>5.25</v>
      </c>
      <c r="X127" s="114">
        <f t="shared" ref="X127" si="89">SUM(X123:X126)</f>
        <v>509329.34910749999</v>
      </c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</row>
    <row r="128" spans="1:79" s="25" customFormat="1" ht="18">
      <c r="A128" s="35"/>
      <c r="B128" s="344" t="s">
        <v>408</v>
      </c>
      <c r="C128" s="345"/>
      <c r="D128" s="345"/>
      <c r="E128" s="345"/>
      <c r="F128" s="345"/>
      <c r="G128" s="345"/>
      <c r="H128" s="345"/>
      <c r="I128" s="345"/>
      <c r="J128" s="345"/>
      <c r="K128" s="346"/>
      <c r="L128" s="266"/>
      <c r="M128" s="58"/>
      <c r="N128" s="58"/>
      <c r="O128" s="59"/>
      <c r="P128" s="20"/>
      <c r="Q128" s="58"/>
      <c r="R128" s="58"/>
      <c r="S128" s="58"/>
      <c r="T128" s="58"/>
      <c r="U128" s="19"/>
      <c r="V128" s="19"/>
      <c r="W128" s="29"/>
      <c r="X128" s="20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</row>
    <row r="129" spans="1:79" s="25" customFormat="1" ht="18">
      <c r="A129" s="14"/>
      <c r="B129" s="212" t="s">
        <v>165</v>
      </c>
      <c r="C129" s="17"/>
      <c r="D129" s="18"/>
      <c r="E129" s="19"/>
      <c r="F129" s="17"/>
      <c r="G129" s="17"/>
      <c r="H129" s="19"/>
      <c r="I129" s="19"/>
      <c r="J129" s="19"/>
      <c r="K129" s="19"/>
      <c r="L129" s="19"/>
      <c r="M129" s="19"/>
      <c r="N129" s="19"/>
      <c r="O129" s="31"/>
      <c r="P129" s="31"/>
      <c r="Q129" s="19"/>
      <c r="R129" s="19"/>
      <c r="S129" s="19"/>
      <c r="T129" s="19"/>
      <c r="U129" s="19"/>
      <c r="V129" s="19"/>
      <c r="W129" s="29"/>
      <c r="X129" s="19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</row>
    <row r="130" spans="1:79" s="25" customFormat="1" ht="25.5" customHeight="1">
      <c r="A130" s="14"/>
      <c r="B130" s="15" t="s">
        <v>30</v>
      </c>
      <c r="C130" s="17" t="s">
        <v>37</v>
      </c>
      <c r="D130" s="17">
        <v>16.03</v>
      </c>
      <c r="E130" s="19" t="s">
        <v>22</v>
      </c>
      <c r="F130" s="17">
        <v>17697</v>
      </c>
      <c r="G130" s="17">
        <v>5.83</v>
      </c>
      <c r="H130" s="19">
        <f t="shared" ref="H130:H131" si="90">F130*G130</f>
        <v>103173.51</v>
      </c>
      <c r="I130" s="19">
        <f>H130*3.42</f>
        <v>352853.40419999999</v>
      </c>
      <c r="J130" s="19">
        <v>25</v>
      </c>
      <c r="K130" s="19">
        <f t="shared" ref="K130:K134" si="91">I130*25%</f>
        <v>88213.351049999997</v>
      </c>
      <c r="L130" s="19">
        <f t="shared" ref="L130:L134" si="92">I130+K130</f>
        <v>441066.75524999999</v>
      </c>
      <c r="M130" s="19">
        <v>50</v>
      </c>
      <c r="N130" s="20">
        <f>M130*F130/100</f>
        <v>8848.5</v>
      </c>
      <c r="O130" s="19"/>
      <c r="P130" s="20"/>
      <c r="Q130" s="19">
        <v>150</v>
      </c>
      <c r="R130" s="19">
        <f t="shared" ref="R130:R133" si="93">Q130*F130/100</f>
        <v>26545.5</v>
      </c>
      <c r="S130" s="19"/>
      <c r="T130" s="19"/>
      <c r="U130" s="19">
        <f t="shared" ref="U130:U134" si="94">(I130+K130)*10/100</f>
        <v>44106.675524999999</v>
      </c>
      <c r="V130" s="19">
        <f t="shared" ref="V130:V134" si="95">K130+N130+P130+R130+T130+U130+I130</f>
        <v>520567.43077500002</v>
      </c>
      <c r="W130" s="29">
        <v>0.5</v>
      </c>
      <c r="X130" s="19">
        <f t="shared" ref="X130:X134" si="96">V130*W130</f>
        <v>260283.71538750001</v>
      </c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</row>
    <row r="131" spans="1:79" s="25" customFormat="1" ht="25.5" customHeight="1">
      <c r="A131" s="14"/>
      <c r="B131" s="15" t="s">
        <v>31</v>
      </c>
      <c r="C131" s="17" t="s">
        <v>37</v>
      </c>
      <c r="D131" s="18">
        <v>16.03</v>
      </c>
      <c r="E131" s="19" t="s">
        <v>22</v>
      </c>
      <c r="F131" s="17">
        <v>17697</v>
      </c>
      <c r="G131" s="17">
        <v>5.83</v>
      </c>
      <c r="H131" s="19">
        <f t="shared" si="90"/>
        <v>103173.51</v>
      </c>
      <c r="I131" s="19">
        <f t="shared" ref="I131:I134" si="97">H131*3.42</f>
        <v>352853.40419999999</v>
      </c>
      <c r="J131" s="19">
        <v>25</v>
      </c>
      <c r="K131" s="19">
        <f t="shared" si="91"/>
        <v>88213.351049999997</v>
      </c>
      <c r="L131" s="19">
        <f t="shared" si="92"/>
        <v>441066.75524999999</v>
      </c>
      <c r="M131" s="19"/>
      <c r="N131" s="19"/>
      <c r="O131" s="19"/>
      <c r="P131" s="20"/>
      <c r="Q131" s="19">
        <v>150</v>
      </c>
      <c r="R131" s="19">
        <f t="shared" si="93"/>
        <v>26545.5</v>
      </c>
      <c r="S131" s="19"/>
      <c r="T131" s="19"/>
      <c r="U131" s="19">
        <f t="shared" si="94"/>
        <v>44106.675524999999</v>
      </c>
      <c r="V131" s="19">
        <f t="shared" si="95"/>
        <v>511718.93077500002</v>
      </c>
      <c r="W131" s="29">
        <v>0.5</v>
      </c>
      <c r="X131" s="19">
        <f t="shared" si="96"/>
        <v>255859.46538750001</v>
      </c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</row>
    <row r="132" spans="1:79" s="25" customFormat="1" ht="25.5" customHeight="1">
      <c r="A132" s="14"/>
      <c r="B132" s="30" t="s">
        <v>33</v>
      </c>
      <c r="C132" s="17" t="s">
        <v>25</v>
      </c>
      <c r="D132" s="18">
        <v>10</v>
      </c>
      <c r="E132" s="19" t="s">
        <v>223</v>
      </c>
      <c r="F132" s="17">
        <v>17697</v>
      </c>
      <c r="G132" s="17">
        <v>4.4000000000000004</v>
      </c>
      <c r="H132" s="19">
        <f>F132*G132</f>
        <v>77866.8</v>
      </c>
      <c r="I132" s="19">
        <f t="shared" si="97"/>
        <v>266304.45600000001</v>
      </c>
      <c r="J132" s="19">
        <v>25</v>
      </c>
      <c r="K132" s="19">
        <f t="shared" si="91"/>
        <v>66576.114000000001</v>
      </c>
      <c r="L132" s="19">
        <f t="shared" si="92"/>
        <v>332880.57</v>
      </c>
      <c r="M132" s="19"/>
      <c r="N132" s="20"/>
      <c r="O132" s="19"/>
      <c r="P132" s="20"/>
      <c r="Q132" s="20">
        <v>150</v>
      </c>
      <c r="R132" s="19">
        <f>Q132*F132/100</f>
        <v>26545.5</v>
      </c>
      <c r="S132" s="19"/>
      <c r="T132" s="19"/>
      <c r="U132" s="19">
        <f t="shared" si="94"/>
        <v>33288.057000000001</v>
      </c>
      <c r="V132" s="19">
        <f t="shared" si="95"/>
        <v>392714.12699999998</v>
      </c>
      <c r="W132" s="23">
        <v>0.25</v>
      </c>
      <c r="X132" s="20">
        <f t="shared" si="96"/>
        <v>98178.531749999995</v>
      </c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</row>
    <row r="133" spans="1:79" s="25" customFormat="1" ht="25.5" customHeight="1">
      <c r="A133" s="14"/>
      <c r="B133" s="15" t="s">
        <v>34</v>
      </c>
      <c r="C133" s="17" t="s">
        <v>25</v>
      </c>
      <c r="D133" s="18">
        <v>5.05</v>
      </c>
      <c r="E133" s="19" t="s">
        <v>223</v>
      </c>
      <c r="F133" s="17">
        <v>17697</v>
      </c>
      <c r="G133" s="17">
        <v>4.3</v>
      </c>
      <c r="H133" s="19">
        <f>F133*G133</f>
        <v>76097.099999999991</v>
      </c>
      <c r="I133" s="19">
        <f t="shared" si="97"/>
        <v>260252.08199999997</v>
      </c>
      <c r="J133" s="19">
        <v>25</v>
      </c>
      <c r="K133" s="19">
        <f t="shared" si="91"/>
        <v>65063.020499999991</v>
      </c>
      <c r="L133" s="19">
        <f t="shared" si="92"/>
        <v>325315.10249999998</v>
      </c>
      <c r="M133" s="19"/>
      <c r="N133" s="19"/>
      <c r="O133" s="19">
        <v>20</v>
      </c>
      <c r="P133" s="20">
        <f t="shared" ref="P133" si="98">O133*F133/100</f>
        <v>3539.4</v>
      </c>
      <c r="Q133" s="19">
        <v>150</v>
      </c>
      <c r="R133" s="19">
        <f t="shared" si="93"/>
        <v>26545.5</v>
      </c>
      <c r="S133" s="19"/>
      <c r="T133" s="19"/>
      <c r="U133" s="19">
        <f t="shared" si="94"/>
        <v>32531.510249999999</v>
      </c>
      <c r="V133" s="19">
        <f t="shared" si="95"/>
        <v>387931.51274999999</v>
      </c>
      <c r="W133" s="29">
        <v>1</v>
      </c>
      <c r="X133" s="19">
        <f t="shared" si="96"/>
        <v>387931.51274999999</v>
      </c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</row>
    <row r="134" spans="1:79" s="25" customFormat="1" ht="25.5" customHeight="1">
      <c r="A134" s="14"/>
      <c r="B134" s="15" t="s">
        <v>35</v>
      </c>
      <c r="C134" s="17" t="s">
        <v>25</v>
      </c>
      <c r="D134" s="18">
        <v>8.01</v>
      </c>
      <c r="E134" s="19" t="s">
        <v>223</v>
      </c>
      <c r="F134" s="17">
        <v>17697</v>
      </c>
      <c r="G134" s="18">
        <v>4.3499999999999996</v>
      </c>
      <c r="H134" s="19">
        <f>F134*G134</f>
        <v>76981.95</v>
      </c>
      <c r="I134" s="19">
        <f t="shared" si="97"/>
        <v>263278.26899999997</v>
      </c>
      <c r="J134" s="19">
        <v>25</v>
      </c>
      <c r="K134" s="19">
        <f t="shared" si="91"/>
        <v>65819.567249999993</v>
      </c>
      <c r="L134" s="19">
        <f t="shared" si="92"/>
        <v>329097.83624999993</v>
      </c>
      <c r="M134" s="19"/>
      <c r="N134" s="19"/>
      <c r="O134" s="19"/>
      <c r="P134" s="20"/>
      <c r="Q134" s="19"/>
      <c r="R134" s="19"/>
      <c r="S134" s="19"/>
      <c r="T134" s="19"/>
      <c r="U134" s="19">
        <f t="shared" si="94"/>
        <v>32909.783624999996</v>
      </c>
      <c r="V134" s="19">
        <f t="shared" si="95"/>
        <v>362007.61987499997</v>
      </c>
      <c r="W134" s="29">
        <v>1</v>
      </c>
      <c r="X134" s="19">
        <f t="shared" si="96"/>
        <v>362007.61987499997</v>
      </c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</row>
    <row r="135" spans="1:79" s="25" customFormat="1" ht="18">
      <c r="A135" s="14"/>
      <c r="B135" s="15"/>
      <c r="C135" s="17"/>
      <c r="D135" s="18"/>
      <c r="E135" s="19"/>
      <c r="F135" s="17"/>
      <c r="G135" s="18"/>
      <c r="H135" s="19"/>
      <c r="I135" s="19"/>
      <c r="J135" s="19"/>
      <c r="K135" s="19"/>
      <c r="L135" s="19"/>
      <c r="M135" s="19"/>
      <c r="N135" s="19"/>
      <c r="O135" s="19"/>
      <c r="P135" s="20"/>
      <c r="Q135" s="19"/>
      <c r="R135" s="19"/>
      <c r="S135" s="19"/>
      <c r="T135" s="19"/>
      <c r="U135" s="19"/>
      <c r="V135" s="19"/>
      <c r="W135" s="114">
        <f>SUM(W130:W134)</f>
        <v>3.25</v>
      </c>
      <c r="X135" s="114">
        <f t="shared" ref="X135" si="99">SUM(X130:X134)</f>
        <v>1364260.84515</v>
      </c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</row>
    <row r="136" spans="1:79" s="25" customFormat="1" ht="18">
      <c r="A136" s="14"/>
      <c r="B136" s="213" t="s">
        <v>162</v>
      </c>
      <c r="C136" s="17"/>
      <c r="D136" s="18"/>
      <c r="E136" s="19"/>
      <c r="F136" s="17"/>
      <c r="G136" s="18"/>
      <c r="H136" s="19"/>
      <c r="I136" s="19"/>
      <c r="J136" s="19"/>
      <c r="K136" s="19"/>
      <c r="L136" s="19"/>
      <c r="M136" s="19"/>
      <c r="N136" s="19"/>
      <c r="O136" s="19"/>
      <c r="P136" s="20"/>
      <c r="Q136" s="19"/>
      <c r="R136" s="19"/>
      <c r="S136" s="19"/>
      <c r="T136" s="19"/>
      <c r="U136" s="19"/>
      <c r="V136" s="19"/>
      <c r="W136" s="29"/>
      <c r="X136" s="19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</row>
    <row r="137" spans="1:79" s="25" customFormat="1" ht="30.75" customHeight="1">
      <c r="A137" s="35"/>
      <c r="B137" s="30" t="s">
        <v>267</v>
      </c>
      <c r="C137" s="17" t="s">
        <v>43</v>
      </c>
      <c r="D137" s="17">
        <v>29.05</v>
      </c>
      <c r="E137" s="59" t="s">
        <v>22</v>
      </c>
      <c r="F137" s="19">
        <v>17697</v>
      </c>
      <c r="G137" s="18">
        <v>4.53</v>
      </c>
      <c r="H137" s="19">
        <f t="shared" ref="H137:H150" si="100">F137*G137</f>
        <v>80167.41</v>
      </c>
      <c r="I137" s="19">
        <f>H137*2.34</f>
        <v>187591.73939999999</v>
      </c>
      <c r="J137" s="19">
        <v>25</v>
      </c>
      <c r="K137" s="19">
        <f t="shared" ref="K137:K150" si="101">I137*25%</f>
        <v>46897.934849999998</v>
      </c>
      <c r="L137" s="19">
        <f t="shared" ref="L137:L150" si="102">I137+K137</f>
        <v>234489.67424999998</v>
      </c>
      <c r="M137" s="58"/>
      <c r="N137" s="58"/>
      <c r="O137" s="19"/>
      <c r="P137" s="20"/>
      <c r="Q137" s="58"/>
      <c r="R137" s="19"/>
      <c r="S137" s="59">
        <v>25</v>
      </c>
      <c r="T137" s="19">
        <f t="shared" ref="T137" si="103">S137*F137/100</f>
        <v>4424.25</v>
      </c>
      <c r="U137" s="19">
        <f t="shared" ref="U137:U150" si="104">(I137+K137)*10/100</f>
        <v>23448.967424999995</v>
      </c>
      <c r="V137" s="19">
        <f t="shared" ref="V137:V150" si="105">K137+N137+P137+R137+T137+U137+I137</f>
        <v>262362.89167499996</v>
      </c>
      <c r="W137" s="29">
        <v>0.5</v>
      </c>
      <c r="X137" s="20">
        <f t="shared" ref="X137:X150" si="106">V137*W137</f>
        <v>131181.44583749998</v>
      </c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</row>
    <row r="138" spans="1:79" s="25" customFormat="1" ht="37.5" customHeight="1">
      <c r="A138" s="35"/>
      <c r="B138" s="271" t="s">
        <v>268</v>
      </c>
      <c r="C138" s="17" t="s">
        <v>43</v>
      </c>
      <c r="D138" s="17">
        <v>29.05</v>
      </c>
      <c r="E138" s="59" t="s">
        <v>22</v>
      </c>
      <c r="F138" s="19">
        <v>17697</v>
      </c>
      <c r="G138" s="18">
        <v>4.53</v>
      </c>
      <c r="H138" s="19">
        <f>F138*G138</f>
        <v>80167.41</v>
      </c>
      <c r="I138" s="19">
        <f t="shared" ref="I138:I150" si="107">H138*2.34</f>
        <v>187591.73939999999</v>
      </c>
      <c r="J138" s="19">
        <v>25</v>
      </c>
      <c r="K138" s="19">
        <f t="shared" si="101"/>
        <v>46897.934849999998</v>
      </c>
      <c r="L138" s="19">
        <f t="shared" si="102"/>
        <v>234489.67424999998</v>
      </c>
      <c r="M138" s="58"/>
      <c r="N138" s="58"/>
      <c r="O138" s="19">
        <v>20</v>
      </c>
      <c r="P138" s="20">
        <f t="shared" ref="P138:P140" si="108">O138*F138/100</f>
        <v>3539.4</v>
      </c>
      <c r="Q138" s="59">
        <v>100</v>
      </c>
      <c r="R138" s="19">
        <f t="shared" ref="R138:R142" si="109">Q138*F138/100</f>
        <v>17697</v>
      </c>
      <c r="S138" s="58"/>
      <c r="T138" s="19"/>
      <c r="U138" s="19">
        <f t="shared" si="104"/>
        <v>23448.967424999995</v>
      </c>
      <c r="V138" s="19">
        <f t="shared" si="105"/>
        <v>279175.04167499999</v>
      </c>
      <c r="W138" s="29">
        <v>0.5</v>
      </c>
      <c r="X138" s="20">
        <f t="shared" si="106"/>
        <v>139587.52083749999</v>
      </c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</row>
    <row r="139" spans="1:79" s="25" customFormat="1" ht="37.5" customHeight="1">
      <c r="A139" s="35"/>
      <c r="B139" s="271" t="s">
        <v>268</v>
      </c>
      <c r="C139" s="17" t="s">
        <v>43</v>
      </c>
      <c r="D139" s="17">
        <v>10.130000000000001</v>
      </c>
      <c r="E139" s="59" t="s">
        <v>223</v>
      </c>
      <c r="F139" s="19">
        <v>17697</v>
      </c>
      <c r="G139" s="18">
        <v>3.57</v>
      </c>
      <c r="H139" s="19">
        <f t="shared" si="100"/>
        <v>63178.289999999994</v>
      </c>
      <c r="I139" s="19">
        <f t="shared" si="107"/>
        <v>147837.19859999997</v>
      </c>
      <c r="J139" s="19">
        <v>25</v>
      </c>
      <c r="K139" s="19">
        <f t="shared" si="101"/>
        <v>36959.299649999994</v>
      </c>
      <c r="L139" s="19">
        <f t="shared" si="102"/>
        <v>184796.49824999998</v>
      </c>
      <c r="M139" s="58"/>
      <c r="N139" s="58"/>
      <c r="O139" s="19">
        <v>20</v>
      </c>
      <c r="P139" s="20">
        <f t="shared" si="108"/>
        <v>3539.4</v>
      </c>
      <c r="Q139" s="59">
        <v>100</v>
      </c>
      <c r="R139" s="19">
        <f t="shared" si="109"/>
        <v>17697</v>
      </c>
      <c r="S139" s="59"/>
      <c r="T139" s="19"/>
      <c r="U139" s="19">
        <f t="shared" si="104"/>
        <v>18479.649824999997</v>
      </c>
      <c r="V139" s="19">
        <f t="shared" si="105"/>
        <v>224512.54807499997</v>
      </c>
      <c r="W139" s="29">
        <v>1</v>
      </c>
      <c r="X139" s="20">
        <f t="shared" si="106"/>
        <v>224512.54807499997</v>
      </c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</row>
    <row r="140" spans="1:79" s="25" customFormat="1" ht="35.25" customHeight="1">
      <c r="A140" s="35"/>
      <c r="B140" s="271" t="s">
        <v>269</v>
      </c>
      <c r="C140" s="17" t="s">
        <v>43</v>
      </c>
      <c r="D140" s="17">
        <v>23.04</v>
      </c>
      <c r="E140" s="59" t="s">
        <v>22</v>
      </c>
      <c r="F140" s="19">
        <v>17697</v>
      </c>
      <c r="G140" s="18">
        <v>4.46</v>
      </c>
      <c r="H140" s="19">
        <f t="shared" si="100"/>
        <v>78928.62</v>
      </c>
      <c r="I140" s="19">
        <f t="shared" si="107"/>
        <v>184692.97079999998</v>
      </c>
      <c r="J140" s="19">
        <v>25</v>
      </c>
      <c r="K140" s="19">
        <f t="shared" si="101"/>
        <v>46173.242699999995</v>
      </c>
      <c r="L140" s="19">
        <f t="shared" si="102"/>
        <v>230866.21349999998</v>
      </c>
      <c r="M140" s="58"/>
      <c r="N140" s="58"/>
      <c r="O140" s="19">
        <v>20</v>
      </c>
      <c r="P140" s="20">
        <f t="shared" si="108"/>
        <v>3539.4</v>
      </c>
      <c r="Q140" s="59">
        <v>100</v>
      </c>
      <c r="R140" s="19">
        <f t="shared" si="109"/>
        <v>17697</v>
      </c>
      <c r="S140" s="58"/>
      <c r="T140" s="19"/>
      <c r="U140" s="19">
        <f t="shared" si="104"/>
        <v>23086.621349999998</v>
      </c>
      <c r="V140" s="19">
        <f t="shared" si="105"/>
        <v>275189.23485000001</v>
      </c>
      <c r="W140" s="29">
        <v>0.5</v>
      </c>
      <c r="X140" s="20">
        <f t="shared" si="106"/>
        <v>137594.617425</v>
      </c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</row>
    <row r="141" spans="1:79" s="25" customFormat="1" ht="35.25" customHeight="1">
      <c r="A141" s="35"/>
      <c r="B141" s="271" t="s">
        <v>270</v>
      </c>
      <c r="C141" s="17" t="s">
        <v>43</v>
      </c>
      <c r="D141" s="17">
        <v>23.04</v>
      </c>
      <c r="E141" s="59" t="s">
        <v>22</v>
      </c>
      <c r="F141" s="19">
        <v>17697</v>
      </c>
      <c r="G141" s="18">
        <v>4.46</v>
      </c>
      <c r="H141" s="19">
        <f t="shared" si="100"/>
        <v>78928.62</v>
      </c>
      <c r="I141" s="19">
        <f t="shared" si="107"/>
        <v>184692.97079999998</v>
      </c>
      <c r="J141" s="19">
        <v>25</v>
      </c>
      <c r="K141" s="19">
        <f t="shared" si="101"/>
        <v>46173.242699999995</v>
      </c>
      <c r="L141" s="19">
        <f t="shared" si="102"/>
        <v>230866.21349999998</v>
      </c>
      <c r="M141" s="58"/>
      <c r="N141" s="58"/>
      <c r="O141" s="19"/>
      <c r="P141" s="20"/>
      <c r="Q141" s="59">
        <v>50</v>
      </c>
      <c r="R141" s="19">
        <f t="shared" si="109"/>
        <v>8848.5</v>
      </c>
      <c r="S141" s="58"/>
      <c r="T141" s="19"/>
      <c r="U141" s="19">
        <f t="shared" si="104"/>
        <v>23086.621349999998</v>
      </c>
      <c r="V141" s="19">
        <f t="shared" si="105"/>
        <v>262801.33484999998</v>
      </c>
      <c r="W141" s="29">
        <v>0.5</v>
      </c>
      <c r="X141" s="20">
        <f t="shared" si="106"/>
        <v>131400.66742499999</v>
      </c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</row>
    <row r="142" spans="1:79" s="25" customFormat="1" ht="18">
      <c r="A142" s="35"/>
      <c r="B142" s="271" t="s">
        <v>264</v>
      </c>
      <c r="C142" s="17" t="s">
        <v>44</v>
      </c>
      <c r="D142" s="17">
        <v>9.0500000000000007</v>
      </c>
      <c r="E142" s="19">
        <v>1</v>
      </c>
      <c r="F142" s="19">
        <v>17697</v>
      </c>
      <c r="G142" s="18">
        <v>4.0599999999999996</v>
      </c>
      <c r="H142" s="19">
        <f t="shared" si="100"/>
        <v>71849.819999999992</v>
      </c>
      <c r="I142" s="19">
        <f t="shared" si="107"/>
        <v>168128.57879999996</v>
      </c>
      <c r="J142" s="19">
        <v>25</v>
      </c>
      <c r="K142" s="19">
        <f t="shared" si="101"/>
        <v>42032.14469999999</v>
      </c>
      <c r="L142" s="19">
        <f t="shared" si="102"/>
        <v>210160.72349999996</v>
      </c>
      <c r="M142" s="58"/>
      <c r="N142" s="58"/>
      <c r="O142" s="19"/>
      <c r="P142" s="20"/>
      <c r="Q142" s="59">
        <v>100</v>
      </c>
      <c r="R142" s="19">
        <f t="shared" si="109"/>
        <v>17697</v>
      </c>
      <c r="S142" s="59"/>
      <c r="T142" s="19"/>
      <c r="U142" s="19">
        <f t="shared" si="104"/>
        <v>21016.072349999995</v>
      </c>
      <c r="V142" s="19">
        <f t="shared" si="105"/>
        <v>248873.79584999994</v>
      </c>
      <c r="W142" s="29">
        <v>0.5</v>
      </c>
      <c r="X142" s="20">
        <f t="shared" si="106"/>
        <v>124436.89792499997</v>
      </c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</row>
    <row r="143" spans="1:79" s="3" customFormat="1" ht="38.25" customHeight="1">
      <c r="A143" s="62"/>
      <c r="B143" s="271" t="s">
        <v>271</v>
      </c>
      <c r="C143" s="17" t="s">
        <v>44</v>
      </c>
      <c r="D143" s="17">
        <v>9.0500000000000007</v>
      </c>
      <c r="E143" s="19">
        <v>1</v>
      </c>
      <c r="F143" s="19">
        <v>17697</v>
      </c>
      <c r="G143" s="18">
        <v>4.0599999999999996</v>
      </c>
      <c r="H143" s="19">
        <f t="shared" si="100"/>
        <v>71849.819999999992</v>
      </c>
      <c r="I143" s="19">
        <f t="shared" si="107"/>
        <v>168128.57879999996</v>
      </c>
      <c r="J143" s="19">
        <v>25</v>
      </c>
      <c r="K143" s="19">
        <f t="shared" si="101"/>
        <v>42032.14469999999</v>
      </c>
      <c r="L143" s="19">
        <f t="shared" si="102"/>
        <v>210160.72349999996</v>
      </c>
      <c r="M143" s="58"/>
      <c r="N143" s="58"/>
      <c r="O143" s="19"/>
      <c r="P143" s="20"/>
      <c r="Q143" s="59">
        <v>50</v>
      </c>
      <c r="R143" s="19">
        <f>Q143*F143/100</f>
        <v>8848.5</v>
      </c>
      <c r="S143" s="59"/>
      <c r="T143" s="19"/>
      <c r="U143" s="19">
        <f t="shared" si="104"/>
        <v>21016.072349999995</v>
      </c>
      <c r="V143" s="19">
        <f t="shared" si="105"/>
        <v>240025.29584999994</v>
      </c>
      <c r="W143" s="29">
        <v>0.5</v>
      </c>
      <c r="X143" s="20">
        <f t="shared" si="106"/>
        <v>120012.64792499997</v>
      </c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</row>
    <row r="144" spans="1:79" s="25" customFormat="1" ht="30.75">
      <c r="A144" s="35"/>
      <c r="B144" s="271" t="s">
        <v>272</v>
      </c>
      <c r="C144" s="17" t="s">
        <v>41</v>
      </c>
      <c r="D144" s="17">
        <v>2.0499999999999998</v>
      </c>
      <c r="E144" s="19" t="s">
        <v>223</v>
      </c>
      <c r="F144" s="17">
        <v>17697</v>
      </c>
      <c r="G144" s="17">
        <v>3.41</v>
      </c>
      <c r="H144" s="19">
        <f t="shared" si="100"/>
        <v>60346.770000000004</v>
      </c>
      <c r="I144" s="19">
        <f t="shared" si="107"/>
        <v>141211.4418</v>
      </c>
      <c r="J144" s="17">
        <v>25</v>
      </c>
      <c r="K144" s="19">
        <f t="shared" si="101"/>
        <v>35302.86045</v>
      </c>
      <c r="L144" s="19">
        <f t="shared" si="102"/>
        <v>176514.30225000001</v>
      </c>
      <c r="M144" s="19"/>
      <c r="N144" s="19"/>
      <c r="O144" s="19"/>
      <c r="P144" s="20"/>
      <c r="Q144" s="19"/>
      <c r="R144" s="19"/>
      <c r="S144" s="19"/>
      <c r="T144" s="19"/>
      <c r="U144" s="19">
        <f t="shared" si="104"/>
        <v>17651.430225</v>
      </c>
      <c r="V144" s="19">
        <f t="shared" si="105"/>
        <v>194165.732475</v>
      </c>
      <c r="W144" s="29">
        <v>1</v>
      </c>
      <c r="X144" s="20">
        <f t="shared" si="106"/>
        <v>194165.732475</v>
      </c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</row>
    <row r="145" spans="1:79" s="25" customFormat="1" ht="27.75" customHeight="1">
      <c r="A145" s="35"/>
      <c r="B145" s="271" t="s">
        <v>273</v>
      </c>
      <c r="C145" s="17" t="s">
        <v>43</v>
      </c>
      <c r="D145" s="17">
        <v>18.03</v>
      </c>
      <c r="E145" s="59" t="s">
        <v>22</v>
      </c>
      <c r="F145" s="19">
        <v>17697</v>
      </c>
      <c r="G145" s="18">
        <v>4.4000000000000004</v>
      </c>
      <c r="H145" s="19">
        <f t="shared" si="100"/>
        <v>77866.8</v>
      </c>
      <c r="I145" s="19">
        <f t="shared" si="107"/>
        <v>182208.31200000001</v>
      </c>
      <c r="J145" s="19">
        <v>25</v>
      </c>
      <c r="K145" s="19">
        <f t="shared" si="101"/>
        <v>45552.078000000001</v>
      </c>
      <c r="L145" s="19">
        <f t="shared" si="102"/>
        <v>227760.39</v>
      </c>
      <c r="M145" s="58"/>
      <c r="N145" s="58"/>
      <c r="O145" s="19"/>
      <c r="P145" s="20"/>
      <c r="Q145" s="59">
        <v>50</v>
      </c>
      <c r="R145" s="19">
        <f t="shared" ref="R145:R150" si="110">Q145*F145/100</f>
        <v>8848.5</v>
      </c>
      <c r="S145" s="58"/>
      <c r="T145" s="19"/>
      <c r="U145" s="19">
        <f t="shared" si="104"/>
        <v>22776.039000000004</v>
      </c>
      <c r="V145" s="19">
        <f t="shared" si="105"/>
        <v>259384.929</v>
      </c>
      <c r="W145" s="29">
        <v>1</v>
      </c>
      <c r="X145" s="20">
        <f t="shared" si="106"/>
        <v>259384.929</v>
      </c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</row>
    <row r="146" spans="1:79" s="5" customFormat="1" ht="27.75" customHeight="1">
      <c r="A146" s="64"/>
      <c r="B146" s="271" t="s">
        <v>273</v>
      </c>
      <c r="C146" s="17" t="s">
        <v>43</v>
      </c>
      <c r="D146" s="18">
        <v>23</v>
      </c>
      <c r="E146" s="59" t="s">
        <v>22</v>
      </c>
      <c r="F146" s="19">
        <v>17697</v>
      </c>
      <c r="G146" s="18">
        <v>4.46</v>
      </c>
      <c r="H146" s="19">
        <f t="shared" si="100"/>
        <v>78928.62</v>
      </c>
      <c r="I146" s="19">
        <f t="shared" si="107"/>
        <v>184692.97079999998</v>
      </c>
      <c r="J146" s="19">
        <v>25</v>
      </c>
      <c r="K146" s="19">
        <f t="shared" si="101"/>
        <v>46173.242699999995</v>
      </c>
      <c r="L146" s="19">
        <f t="shared" si="102"/>
        <v>230866.21349999998</v>
      </c>
      <c r="M146" s="58"/>
      <c r="N146" s="58"/>
      <c r="O146" s="19"/>
      <c r="P146" s="20"/>
      <c r="Q146" s="59">
        <v>50</v>
      </c>
      <c r="R146" s="19">
        <f t="shared" si="110"/>
        <v>8848.5</v>
      </c>
      <c r="S146" s="58"/>
      <c r="T146" s="19"/>
      <c r="U146" s="19">
        <f t="shared" si="104"/>
        <v>23086.621349999998</v>
      </c>
      <c r="V146" s="19">
        <f t="shared" si="105"/>
        <v>262801.33484999998</v>
      </c>
      <c r="W146" s="29">
        <v>1</v>
      </c>
      <c r="X146" s="20">
        <f t="shared" si="106"/>
        <v>262801.33484999998</v>
      </c>
    </row>
    <row r="147" spans="1:79" s="5" customFormat="1" ht="27.75" customHeight="1">
      <c r="A147" s="64"/>
      <c r="B147" s="271" t="s">
        <v>273</v>
      </c>
      <c r="C147" s="66" t="s">
        <v>43</v>
      </c>
      <c r="D147" s="65">
        <v>25.06</v>
      </c>
      <c r="E147" s="59" t="s">
        <v>22</v>
      </c>
      <c r="F147" s="19">
        <v>17697</v>
      </c>
      <c r="G147" s="18">
        <v>4.53</v>
      </c>
      <c r="H147" s="19">
        <f t="shared" si="100"/>
        <v>80167.41</v>
      </c>
      <c r="I147" s="19">
        <f t="shared" si="107"/>
        <v>187591.73939999999</v>
      </c>
      <c r="J147" s="19">
        <v>25</v>
      </c>
      <c r="K147" s="19">
        <f t="shared" si="101"/>
        <v>46897.934849999998</v>
      </c>
      <c r="L147" s="19">
        <f t="shared" si="102"/>
        <v>234489.67424999998</v>
      </c>
      <c r="M147" s="58"/>
      <c r="N147" s="58"/>
      <c r="O147" s="19"/>
      <c r="P147" s="20"/>
      <c r="Q147" s="59">
        <v>50</v>
      </c>
      <c r="R147" s="19">
        <f t="shared" si="110"/>
        <v>8848.5</v>
      </c>
      <c r="S147" s="58"/>
      <c r="T147" s="19"/>
      <c r="U147" s="19">
        <f t="shared" si="104"/>
        <v>23448.967424999995</v>
      </c>
      <c r="V147" s="19">
        <f t="shared" si="105"/>
        <v>266787.14167499996</v>
      </c>
      <c r="W147" s="29">
        <v>1</v>
      </c>
      <c r="X147" s="20">
        <f t="shared" si="106"/>
        <v>266787.14167499996</v>
      </c>
    </row>
    <row r="148" spans="1:79" s="5" customFormat="1" ht="27.75" customHeight="1">
      <c r="A148" s="64"/>
      <c r="B148" s="271" t="s">
        <v>273</v>
      </c>
      <c r="C148" s="17" t="s">
        <v>44</v>
      </c>
      <c r="D148" s="17">
        <v>9.0500000000000007</v>
      </c>
      <c r="E148" s="19">
        <v>1</v>
      </c>
      <c r="F148" s="19">
        <v>17697</v>
      </c>
      <c r="G148" s="18">
        <v>4.0599999999999996</v>
      </c>
      <c r="H148" s="19">
        <f t="shared" si="100"/>
        <v>71849.819999999992</v>
      </c>
      <c r="I148" s="19">
        <f t="shared" si="107"/>
        <v>168128.57879999996</v>
      </c>
      <c r="J148" s="19">
        <v>25</v>
      </c>
      <c r="K148" s="19">
        <f t="shared" si="101"/>
        <v>42032.14469999999</v>
      </c>
      <c r="L148" s="19">
        <f t="shared" si="102"/>
        <v>210160.72349999996</v>
      </c>
      <c r="M148" s="58"/>
      <c r="N148" s="58"/>
      <c r="O148" s="58"/>
      <c r="P148" s="20"/>
      <c r="Q148" s="59">
        <v>50</v>
      </c>
      <c r="R148" s="19">
        <f t="shared" si="110"/>
        <v>8848.5</v>
      </c>
      <c r="S148" s="58"/>
      <c r="T148" s="19"/>
      <c r="U148" s="19">
        <f t="shared" si="104"/>
        <v>21016.072349999995</v>
      </c>
      <c r="V148" s="19">
        <f t="shared" si="105"/>
        <v>240025.29584999994</v>
      </c>
      <c r="W148" s="29">
        <v>1</v>
      </c>
      <c r="X148" s="20">
        <f t="shared" si="106"/>
        <v>240025.29584999994</v>
      </c>
    </row>
    <row r="149" spans="1:79" s="5" customFormat="1" ht="27.75" customHeight="1">
      <c r="A149" s="64"/>
      <c r="B149" s="271" t="s">
        <v>273</v>
      </c>
      <c r="C149" s="17" t="s">
        <v>41</v>
      </c>
      <c r="D149" s="17">
        <v>10.130000000000001</v>
      </c>
      <c r="E149" s="59" t="s">
        <v>223</v>
      </c>
      <c r="F149" s="19">
        <v>17697</v>
      </c>
      <c r="G149" s="18">
        <v>3.57</v>
      </c>
      <c r="H149" s="19">
        <f t="shared" ref="H149" si="111">F149*G149</f>
        <v>63178.289999999994</v>
      </c>
      <c r="I149" s="19">
        <f t="shared" si="107"/>
        <v>147837.19859999997</v>
      </c>
      <c r="J149" s="19">
        <v>25</v>
      </c>
      <c r="K149" s="19">
        <f t="shared" si="101"/>
        <v>36959.299649999994</v>
      </c>
      <c r="L149" s="19">
        <f t="shared" si="102"/>
        <v>184796.49824999998</v>
      </c>
      <c r="M149" s="58"/>
      <c r="N149" s="58"/>
      <c r="O149" s="58"/>
      <c r="P149" s="20"/>
      <c r="Q149" s="59">
        <v>50</v>
      </c>
      <c r="R149" s="19">
        <f t="shared" si="110"/>
        <v>8848.5</v>
      </c>
      <c r="S149" s="58"/>
      <c r="T149" s="19"/>
      <c r="U149" s="19">
        <f t="shared" si="104"/>
        <v>18479.649824999997</v>
      </c>
      <c r="V149" s="19">
        <f t="shared" si="105"/>
        <v>212124.64807499998</v>
      </c>
      <c r="W149" s="29">
        <v>1.25</v>
      </c>
      <c r="X149" s="20">
        <f t="shared" ref="X149" si="112">V149*W149</f>
        <v>265155.81009374995</v>
      </c>
    </row>
    <row r="150" spans="1:79" s="5" customFormat="1" ht="31.5" customHeight="1">
      <c r="A150" s="64"/>
      <c r="B150" s="271" t="s">
        <v>270</v>
      </c>
      <c r="C150" s="17" t="s">
        <v>41</v>
      </c>
      <c r="D150" s="17">
        <v>10.130000000000001</v>
      </c>
      <c r="E150" s="59" t="s">
        <v>223</v>
      </c>
      <c r="F150" s="19">
        <v>17697</v>
      </c>
      <c r="G150" s="18">
        <v>3.57</v>
      </c>
      <c r="H150" s="19">
        <f t="shared" si="100"/>
        <v>63178.289999999994</v>
      </c>
      <c r="I150" s="19">
        <f t="shared" si="107"/>
        <v>147837.19859999997</v>
      </c>
      <c r="J150" s="19">
        <v>25</v>
      </c>
      <c r="K150" s="19">
        <f t="shared" si="101"/>
        <v>36959.299649999994</v>
      </c>
      <c r="L150" s="19">
        <f t="shared" si="102"/>
        <v>184796.49824999998</v>
      </c>
      <c r="M150" s="58"/>
      <c r="N150" s="58"/>
      <c r="O150" s="58"/>
      <c r="P150" s="20"/>
      <c r="Q150" s="59">
        <v>50</v>
      </c>
      <c r="R150" s="19">
        <f t="shared" si="110"/>
        <v>8848.5</v>
      </c>
      <c r="S150" s="58"/>
      <c r="T150" s="19"/>
      <c r="U150" s="19">
        <f t="shared" si="104"/>
        <v>18479.649824999997</v>
      </c>
      <c r="V150" s="19">
        <f t="shared" si="105"/>
        <v>212124.64807499998</v>
      </c>
      <c r="W150" s="29">
        <v>0.5</v>
      </c>
      <c r="X150" s="20">
        <f t="shared" si="106"/>
        <v>106062.32403749999</v>
      </c>
    </row>
    <row r="151" spans="1:79" s="5" customFormat="1" ht="18">
      <c r="A151" s="64"/>
      <c r="B151" s="244"/>
      <c r="C151" s="17"/>
      <c r="D151" s="17"/>
      <c r="E151" s="59"/>
      <c r="F151" s="19"/>
      <c r="G151" s="18"/>
      <c r="H151" s="19"/>
      <c r="I151" s="19"/>
      <c r="J151" s="19"/>
      <c r="K151" s="19"/>
      <c r="L151" s="19"/>
      <c r="M151" s="58"/>
      <c r="N151" s="58"/>
      <c r="O151" s="58"/>
      <c r="P151" s="20"/>
      <c r="Q151" s="59"/>
      <c r="R151" s="19"/>
      <c r="S151" s="58"/>
      <c r="T151" s="19"/>
      <c r="U151" s="19"/>
      <c r="V151" s="19"/>
      <c r="W151" s="114">
        <f>SUM(W137:W150)</f>
        <v>10.75</v>
      </c>
      <c r="X151" s="114">
        <f t="shared" ref="X151" si="113">SUM(X137:X150)</f>
        <v>2603108.9134312496</v>
      </c>
    </row>
    <row r="152" spans="1:79" s="5" customFormat="1" ht="18">
      <c r="A152" s="64"/>
      <c r="B152" s="208" t="s">
        <v>166</v>
      </c>
      <c r="C152" s="17"/>
      <c r="D152" s="17"/>
      <c r="E152" s="59"/>
      <c r="F152" s="19"/>
      <c r="G152" s="18"/>
      <c r="H152" s="19"/>
      <c r="I152" s="19"/>
      <c r="J152" s="19"/>
      <c r="K152" s="19"/>
      <c r="L152" s="19"/>
      <c r="M152" s="58"/>
      <c r="N152" s="58"/>
      <c r="O152" s="58"/>
      <c r="P152" s="20"/>
      <c r="Q152" s="59"/>
      <c r="R152" s="19"/>
      <c r="S152" s="58"/>
      <c r="T152" s="19"/>
      <c r="U152" s="19"/>
      <c r="V152" s="19"/>
      <c r="W152" s="114"/>
      <c r="X152" s="114"/>
    </row>
    <row r="153" spans="1:79" ht="25.5" customHeight="1">
      <c r="A153" s="91"/>
      <c r="B153" s="65" t="s">
        <v>102</v>
      </c>
      <c r="C153" s="126">
        <v>5</v>
      </c>
      <c r="D153" s="65"/>
      <c r="E153" s="81"/>
      <c r="F153" s="19">
        <v>17697</v>
      </c>
      <c r="G153" s="58">
        <v>2.93</v>
      </c>
      <c r="H153" s="19">
        <f t="shared" ref="H153:H158" si="114">F153*G153</f>
        <v>51852.210000000006</v>
      </c>
      <c r="I153" s="19">
        <f>H153*1.71</f>
        <v>88667.279100000014</v>
      </c>
      <c r="J153" s="58"/>
      <c r="K153" s="58"/>
      <c r="L153" s="58"/>
      <c r="M153" s="58"/>
      <c r="N153" s="58"/>
      <c r="O153" s="58"/>
      <c r="P153" s="20"/>
      <c r="Q153" s="58"/>
      <c r="R153" s="58"/>
      <c r="S153" s="58"/>
      <c r="T153" s="58"/>
      <c r="U153" s="19">
        <f t="shared" ref="U153" si="115">I153*10%</f>
        <v>8866.7279100000014</v>
      </c>
      <c r="V153" s="19">
        <f t="shared" ref="V153:V158" si="116">K153+N153+P153+R153+T153+U153+I153</f>
        <v>97534.007010000016</v>
      </c>
      <c r="W153" s="29">
        <v>0.5</v>
      </c>
      <c r="X153" s="20">
        <f t="shared" ref="X153" si="117">V153*W153</f>
        <v>48767.003505000008</v>
      </c>
    </row>
    <row r="154" spans="1:79" s="25" customFormat="1" ht="25.5" customHeight="1">
      <c r="A154" s="35"/>
      <c r="B154" s="30" t="s">
        <v>276</v>
      </c>
      <c r="C154" s="17">
        <v>4</v>
      </c>
      <c r="D154" s="17"/>
      <c r="E154" s="59"/>
      <c r="F154" s="19">
        <v>17697</v>
      </c>
      <c r="G154" s="58">
        <v>2.9</v>
      </c>
      <c r="H154" s="19">
        <f t="shared" si="114"/>
        <v>51321.299999999996</v>
      </c>
      <c r="I154" s="19">
        <f t="shared" ref="I154:I158" si="118">H154*1.71</f>
        <v>87759.422999999995</v>
      </c>
      <c r="J154" s="58"/>
      <c r="K154" s="58"/>
      <c r="L154" s="58"/>
      <c r="M154" s="58"/>
      <c r="N154" s="58"/>
      <c r="O154" s="58"/>
      <c r="P154" s="20"/>
      <c r="Q154" s="58"/>
      <c r="R154" s="58"/>
      <c r="S154" s="58"/>
      <c r="T154" s="58"/>
      <c r="U154" s="19">
        <f>I154*10%</f>
        <v>8775.9423000000006</v>
      </c>
      <c r="V154" s="19">
        <f t="shared" si="116"/>
        <v>96535.36529999999</v>
      </c>
      <c r="W154" s="29">
        <v>0.5</v>
      </c>
      <c r="X154" s="20">
        <f>V154*W154</f>
        <v>48267.682649999995</v>
      </c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</row>
    <row r="155" spans="1:79" s="25" customFormat="1" ht="36">
      <c r="A155" s="35"/>
      <c r="B155" s="207" t="s">
        <v>274</v>
      </c>
      <c r="C155" s="74">
        <v>4</v>
      </c>
      <c r="D155" s="17"/>
      <c r="E155" s="59"/>
      <c r="F155" s="19">
        <v>17697</v>
      </c>
      <c r="G155" s="58">
        <v>2.9</v>
      </c>
      <c r="H155" s="19">
        <f t="shared" si="114"/>
        <v>51321.299999999996</v>
      </c>
      <c r="I155" s="19">
        <f t="shared" si="118"/>
        <v>87759.422999999995</v>
      </c>
      <c r="J155" s="58"/>
      <c r="K155" s="58"/>
      <c r="L155" s="58"/>
      <c r="M155" s="58"/>
      <c r="N155" s="58"/>
      <c r="O155" s="59"/>
      <c r="P155" s="20"/>
      <c r="Q155" s="58"/>
      <c r="R155" s="58"/>
      <c r="S155" s="58"/>
      <c r="T155" s="58"/>
      <c r="U155" s="19">
        <f>I155*10%</f>
        <v>8775.9423000000006</v>
      </c>
      <c r="V155" s="19">
        <f t="shared" si="116"/>
        <v>96535.36529999999</v>
      </c>
      <c r="W155" s="29">
        <v>1</v>
      </c>
      <c r="X155" s="20">
        <f>V155*W155</f>
        <v>96535.36529999999</v>
      </c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</row>
    <row r="156" spans="1:79" s="25" customFormat="1" ht="24" customHeight="1">
      <c r="A156" s="35"/>
      <c r="B156" s="30" t="s">
        <v>275</v>
      </c>
      <c r="C156" s="17">
        <v>4</v>
      </c>
      <c r="D156" s="17"/>
      <c r="E156" s="59"/>
      <c r="F156" s="19">
        <v>17697</v>
      </c>
      <c r="G156" s="58">
        <v>2.9</v>
      </c>
      <c r="H156" s="19">
        <f t="shared" si="114"/>
        <v>51321.299999999996</v>
      </c>
      <c r="I156" s="19">
        <f t="shared" si="118"/>
        <v>87759.422999999995</v>
      </c>
      <c r="J156" s="58"/>
      <c r="K156" s="58"/>
      <c r="L156" s="58"/>
      <c r="M156" s="58"/>
      <c r="N156" s="58"/>
      <c r="O156" s="58"/>
      <c r="P156" s="20"/>
      <c r="Q156" s="58"/>
      <c r="R156" s="58"/>
      <c r="S156" s="58"/>
      <c r="T156" s="58"/>
      <c r="U156" s="19">
        <f>I156*10%</f>
        <v>8775.9423000000006</v>
      </c>
      <c r="V156" s="19">
        <f t="shared" si="116"/>
        <v>96535.36529999999</v>
      </c>
      <c r="W156" s="29">
        <v>1</v>
      </c>
      <c r="X156" s="20">
        <f>V156*W156</f>
        <v>96535.36529999999</v>
      </c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</row>
    <row r="157" spans="1:79" s="25" customFormat="1" ht="24" customHeight="1">
      <c r="A157" s="35"/>
      <c r="B157" s="30" t="s">
        <v>266</v>
      </c>
      <c r="C157" s="17">
        <v>4</v>
      </c>
      <c r="D157" s="17"/>
      <c r="E157" s="59"/>
      <c r="F157" s="19">
        <v>17697</v>
      </c>
      <c r="G157" s="58">
        <v>2.9</v>
      </c>
      <c r="H157" s="19">
        <f t="shared" si="114"/>
        <v>51321.299999999996</v>
      </c>
      <c r="I157" s="19">
        <f t="shared" si="118"/>
        <v>87759.422999999995</v>
      </c>
      <c r="J157" s="58"/>
      <c r="K157" s="58"/>
      <c r="L157" s="58"/>
      <c r="M157" s="58"/>
      <c r="N157" s="58"/>
      <c r="O157" s="58"/>
      <c r="P157" s="20"/>
      <c r="Q157" s="58"/>
      <c r="R157" s="58"/>
      <c r="S157" s="58"/>
      <c r="T157" s="58"/>
      <c r="U157" s="19">
        <f>I157*10%</f>
        <v>8775.9423000000006</v>
      </c>
      <c r="V157" s="19">
        <f t="shared" si="116"/>
        <v>96535.36529999999</v>
      </c>
      <c r="W157" s="29">
        <v>1</v>
      </c>
      <c r="X157" s="20">
        <f>V157*W157</f>
        <v>96535.36529999999</v>
      </c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</row>
    <row r="158" spans="1:79" s="25" customFormat="1" ht="24" customHeight="1">
      <c r="A158" s="35"/>
      <c r="B158" s="30" t="s">
        <v>169</v>
      </c>
      <c r="C158" s="17">
        <v>4</v>
      </c>
      <c r="D158" s="17"/>
      <c r="E158" s="59"/>
      <c r="F158" s="19">
        <v>17697</v>
      </c>
      <c r="G158" s="58">
        <v>2.9</v>
      </c>
      <c r="H158" s="19">
        <f t="shared" si="114"/>
        <v>51321.299999999996</v>
      </c>
      <c r="I158" s="19">
        <f t="shared" si="118"/>
        <v>87759.422999999995</v>
      </c>
      <c r="J158" s="58"/>
      <c r="K158" s="58"/>
      <c r="L158" s="58"/>
      <c r="M158" s="58"/>
      <c r="N158" s="58"/>
      <c r="O158" s="58"/>
      <c r="P158" s="20"/>
      <c r="Q158" s="58"/>
      <c r="R158" s="58"/>
      <c r="S158" s="58"/>
      <c r="T158" s="58"/>
      <c r="U158" s="19">
        <f>I158*10%</f>
        <v>8775.9423000000006</v>
      </c>
      <c r="V158" s="19">
        <f t="shared" si="116"/>
        <v>96535.36529999999</v>
      </c>
      <c r="W158" s="29">
        <v>4</v>
      </c>
      <c r="X158" s="20">
        <f>V158*W158</f>
        <v>386141.46119999996</v>
      </c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</row>
    <row r="159" spans="1:79" s="25" customFormat="1" ht="18">
      <c r="A159" s="35"/>
      <c r="B159" s="75"/>
      <c r="C159" s="211"/>
      <c r="D159" s="211"/>
      <c r="E159" s="228"/>
      <c r="F159" s="235"/>
      <c r="G159" s="236"/>
      <c r="H159" s="229"/>
      <c r="I159" s="19"/>
      <c r="J159" s="58"/>
      <c r="K159" s="58"/>
      <c r="L159" s="58"/>
      <c r="M159" s="58"/>
      <c r="N159" s="58"/>
      <c r="O159" s="58"/>
      <c r="P159" s="20"/>
      <c r="Q159" s="58"/>
      <c r="R159" s="58"/>
      <c r="S159" s="58"/>
      <c r="T159" s="58"/>
      <c r="U159" s="19"/>
      <c r="V159" s="19"/>
      <c r="W159" s="114">
        <f>SUM(W153:W158)</f>
        <v>8</v>
      </c>
      <c r="X159" s="114">
        <f t="shared" ref="X159" si="119">SUM(X153:X158)</f>
        <v>772782.24325499998</v>
      </c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</row>
    <row r="160" spans="1:79" s="25" customFormat="1" ht="18">
      <c r="A160" s="35"/>
      <c r="B160" s="344" t="s">
        <v>386</v>
      </c>
      <c r="C160" s="345"/>
      <c r="D160" s="345"/>
      <c r="E160" s="345"/>
      <c r="F160" s="345"/>
      <c r="G160" s="345"/>
      <c r="H160" s="346"/>
      <c r="I160" s="19"/>
      <c r="J160" s="58"/>
      <c r="K160" s="58"/>
      <c r="L160" s="58"/>
      <c r="M160" s="58"/>
      <c r="N160" s="58"/>
      <c r="O160" s="58"/>
      <c r="P160" s="20"/>
      <c r="Q160" s="58"/>
      <c r="R160" s="58"/>
      <c r="S160" s="58"/>
      <c r="T160" s="58"/>
      <c r="U160" s="19"/>
      <c r="V160" s="19"/>
      <c r="W160" s="29"/>
      <c r="X160" s="20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</row>
    <row r="161" spans="1:79" s="25" customFormat="1" ht="18">
      <c r="A161" s="35"/>
      <c r="B161" s="212" t="s">
        <v>165</v>
      </c>
      <c r="C161" s="215"/>
      <c r="D161" s="215"/>
      <c r="E161" s="215"/>
      <c r="F161" s="215"/>
      <c r="G161" s="215"/>
      <c r="H161" s="216"/>
      <c r="I161" s="19"/>
      <c r="J161" s="58"/>
      <c r="K161" s="58"/>
      <c r="L161" s="58"/>
      <c r="M161" s="58"/>
      <c r="N161" s="58"/>
      <c r="O161" s="58"/>
      <c r="P161" s="20"/>
      <c r="Q161" s="58"/>
      <c r="R161" s="58"/>
      <c r="S161" s="58"/>
      <c r="T161" s="58"/>
      <c r="U161" s="19"/>
      <c r="V161" s="19"/>
      <c r="W161" s="29"/>
      <c r="X161" s="20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</row>
    <row r="162" spans="1:79" s="25" customFormat="1" ht="27" customHeight="1">
      <c r="A162" s="14"/>
      <c r="B162" s="15" t="s">
        <v>39</v>
      </c>
      <c r="C162" s="17" t="s">
        <v>25</v>
      </c>
      <c r="D162" s="18">
        <v>44.04</v>
      </c>
      <c r="E162" s="19" t="s">
        <v>223</v>
      </c>
      <c r="F162" s="17">
        <v>17697</v>
      </c>
      <c r="G162" s="17">
        <v>4.7699999999999996</v>
      </c>
      <c r="H162" s="19">
        <f>F162*G162</f>
        <v>84414.689999999988</v>
      </c>
      <c r="I162" s="19">
        <f>H162*3.42</f>
        <v>288698.23979999998</v>
      </c>
      <c r="J162" s="19">
        <v>25</v>
      </c>
      <c r="K162" s="19">
        <f t="shared" ref="K162:K163" si="120">I162*25%</f>
        <v>72174.559949999995</v>
      </c>
      <c r="L162" s="19">
        <f t="shared" ref="L162:L163" si="121">I162+K162</f>
        <v>360872.79975000001</v>
      </c>
      <c r="M162" s="19"/>
      <c r="N162" s="19"/>
      <c r="O162" s="19"/>
      <c r="P162" s="20">
        <f>O162*F162/100</f>
        <v>0</v>
      </c>
      <c r="Q162" s="19"/>
      <c r="R162" s="19"/>
      <c r="S162" s="19"/>
      <c r="T162" s="19"/>
      <c r="U162" s="19">
        <f t="shared" ref="U162:U163" si="122">(I162+K162)*10/100</f>
        <v>36087.279974999998</v>
      </c>
      <c r="V162" s="19">
        <f t="shared" ref="V162" si="123">K162+N162+P162+R162+T162+U162+I162</f>
        <v>396960.07972499996</v>
      </c>
      <c r="W162" s="23">
        <v>0.25</v>
      </c>
      <c r="X162" s="20">
        <f>V162*W162</f>
        <v>99240.01993124999</v>
      </c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</row>
    <row r="163" spans="1:79" s="25" customFormat="1" ht="27" customHeight="1">
      <c r="A163" s="14"/>
      <c r="B163" s="15" t="s">
        <v>39</v>
      </c>
      <c r="C163" s="17" t="s">
        <v>37</v>
      </c>
      <c r="D163" s="18">
        <v>29.02</v>
      </c>
      <c r="E163" s="19" t="s">
        <v>223</v>
      </c>
      <c r="F163" s="17">
        <v>17697</v>
      </c>
      <c r="G163" s="17">
        <v>5.99</v>
      </c>
      <c r="H163" s="19">
        <f>F163*G163</f>
        <v>106005.03</v>
      </c>
      <c r="I163" s="19">
        <f>H163*3.42</f>
        <v>362537.20259999996</v>
      </c>
      <c r="J163" s="19">
        <v>25</v>
      </c>
      <c r="K163" s="19">
        <f t="shared" si="120"/>
        <v>90634.30064999999</v>
      </c>
      <c r="L163" s="19">
        <f t="shared" si="121"/>
        <v>453171.50324999995</v>
      </c>
      <c r="M163" s="19"/>
      <c r="N163" s="19"/>
      <c r="O163" s="19"/>
      <c r="P163" s="20">
        <f>O163*F163/100</f>
        <v>0</v>
      </c>
      <c r="Q163" s="19"/>
      <c r="R163" s="19"/>
      <c r="S163" s="19"/>
      <c r="T163" s="19"/>
      <c r="U163" s="19">
        <f t="shared" si="122"/>
        <v>45317.150324999995</v>
      </c>
      <c r="V163" s="19">
        <f>K163+N163+P163+R163+T163+U163+I163</f>
        <v>498488.65357499995</v>
      </c>
      <c r="W163" s="23">
        <v>0.5</v>
      </c>
      <c r="X163" s="20">
        <f>V163*W163</f>
        <v>249244.32678749997</v>
      </c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</row>
    <row r="164" spans="1:79" s="25" customFormat="1" ht="18">
      <c r="A164" s="14"/>
      <c r="B164" s="15"/>
      <c r="C164" s="17"/>
      <c r="D164" s="18"/>
      <c r="E164" s="19"/>
      <c r="F164" s="17"/>
      <c r="G164" s="17"/>
      <c r="H164" s="19"/>
      <c r="I164" s="19"/>
      <c r="J164" s="19"/>
      <c r="K164" s="19"/>
      <c r="L164" s="19"/>
      <c r="M164" s="19"/>
      <c r="N164" s="19"/>
      <c r="O164" s="19"/>
      <c r="P164" s="20"/>
      <c r="Q164" s="19"/>
      <c r="R164" s="19"/>
      <c r="S164" s="19"/>
      <c r="T164" s="19"/>
      <c r="U164" s="19"/>
      <c r="V164" s="19"/>
      <c r="W164" s="230">
        <f>SUM(W162:W163)</f>
        <v>0.75</v>
      </c>
      <c r="X164" s="230">
        <f t="shared" ref="X164" si="124">SUM(X162:X163)</f>
        <v>348484.34671874996</v>
      </c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</row>
    <row r="165" spans="1:79" s="25" customFormat="1" ht="18">
      <c r="A165" s="14"/>
      <c r="B165" s="213" t="s">
        <v>162</v>
      </c>
      <c r="C165" s="17"/>
      <c r="D165" s="18"/>
      <c r="E165" s="19"/>
      <c r="F165" s="17"/>
      <c r="G165" s="17"/>
      <c r="H165" s="19"/>
      <c r="I165" s="19"/>
      <c r="J165" s="19"/>
      <c r="K165" s="19"/>
      <c r="L165" s="19"/>
      <c r="M165" s="19"/>
      <c r="N165" s="19"/>
      <c r="O165" s="19"/>
      <c r="P165" s="20"/>
      <c r="Q165" s="19"/>
      <c r="R165" s="19"/>
      <c r="S165" s="19"/>
      <c r="T165" s="19"/>
      <c r="U165" s="19"/>
      <c r="V165" s="19"/>
      <c r="W165" s="23"/>
      <c r="X165" s="20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</row>
    <row r="166" spans="1:79" s="25" customFormat="1" ht="24" customHeight="1">
      <c r="A166" s="47"/>
      <c r="B166" s="67" t="s">
        <v>277</v>
      </c>
      <c r="C166" s="17" t="s">
        <v>43</v>
      </c>
      <c r="D166" s="17">
        <v>42.01</v>
      </c>
      <c r="E166" s="59" t="s">
        <v>22</v>
      </c>
      <c r="F166" s="19">
        <v>17697</v>
      </c>
      <c r="G166" s="18">
        <v>4.53</v>
      </c>
      <c r="H166" s="68">
        <f t="shared" ref="H166:H170" si="125">F166*G166</f>
        <v>80167.41</v>
      </c>
      <c r="I166" s="19">
        <f>H166*2.34</f>
        <v>187591.73939999999</v>
      </c>
      <c r="J166" s="68">
        <v>25</v>
      </c>
      <c r="K166" s="19">
        <f>I166*25%</f>
        <v>46897.934849999998</v>
      </c>
      <c r="L166" s="19">
        <f t="shared" ref="L166:L170" si="126">I166+K166</f>
        <v>234489.67424999998</v>
      </c>
      <c r="M166" s="69"/>
      <c r="N166" s="69"/>
      <c r="O166" s="69"/>
      <c r="P166" s="57"/>
      <c r="Q166" s="70"/>
      <c r="R166" s="68"/>
      <c r="S166" s="70">
        <v>25</v>
      </c>
      <c r="T166" s="68">
        <f t="shared" ref="T166" si="127">S166*F166/100</f>
        <v>4424.25</v>
      </c>
      <c r="U166" s="19">
        <f t="shared" ref="U166:U170" si="128">(I166+K166)*10/100</f>
        <v>23448.967424999995</v>
      </c>
      <c r="V166" s="19">
        <f>K166+N166+P166+R166+T166+U166+I166</f>
        <v>262362.89167499996</v>
      </c>
      <c r="W166" s="71">
        <v>0.25</v>
      </c>
      <c r="X166" s="57">
        <f t="shared" ref="X166:X170" si="129">V166*W166</f>
        <v>65590.722918749991</v>
      </c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</row>
    <row r="167" spans="1:79" s="25" customFormat="1" ht="24" customHeight="1">
      <c r="A167" s="35"/>
      <c r="B167" s="30" t="s">
        <v>273</v>
      </c>
      <c r="C167" s="17" t="s">
        <v>43</v>
      </c>
      <c r="D167" s="17">
        <v>42.01</v>
      </c>
      <c r="E167" s="59" t="s">
        <v>22</v>
      </c>
      <c r="F167" s="19">
        <v>17697</v>
      </c>
      <c r="G167" s="18">
        <v>4.53</v>
      </c>
      <c r="H167" s="19">
        <f t="shared" si="125"/>
        <v>80167.41</v>
      </c>
      <c r="I167" s="19">
        <f t="shared" ref="I167:I170" si="130">H167*2.34</f>
        <v>187591.73939999999</v>
      </c>
      <c r="J167" s="19">
        <v>25</v>
      </c>
      <c r="K167" s="19">
        <f>I167*25%</f>
        <v>46897.934849999998</v>
      </c>
      <c r="L167" s="19">
        <f t="shared" si="126"/>
        <v>234489.67424999998</v>
      </c>
      <c r="M167" s="58"/>
      <c r="N167" s="58"/>
      <c r="O167" s="58"/>
      <c r="P167" s="20"/>
      <c r="Q167" s="59"/>
      <c r="R167" s="19"/>
      <c r="S167" s="59"/>
      <c r="T167" s="19"/>
      <c r="U167" s="19">
        <f t="shared" si="128"/>
        <v>23448.967424999995</v>
      </c>
      <c r="V167" s="19">
        <f>K167+N167+P167+R167+T167+U167+I167</f>
        <v>257938.64167499999</v>
      </c>
      <c r="W167" s="29">
        <v>1</v>
      </c>
      <c r="X167" s="20">
        <f t="shared" si="129"/>
        <v>257938.64167499999</v>
      </c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</row>
    <row r="168" spans="1:79" s="25" customFormat="1" ht="24" customHeight="1">
      <c r="A168" s="35"/>
      <c r="B168" s="30" t="s">
        <v>273</v>
      </c>
      <c r="C168" s="17" t="s">
        <v>43</v>
      </c>
      <c r="D168" s="17">
        <v>31.09</v>
      </c>
      <c r="E168" s="59" t="s">
        <v>22</v>
      </c>
      <c r="F168" s="19">
        <v>17697</v>
      </c>
      <c r="G168" s="18">
        <v>4.53</v>
      </c>
      <c r="H168" s="19">
        <f t="shared" si="125"/>
        <v>80167.41</v>
      </c>
      <c r="I168" s="19">
        <f t="shared" si="130"/>
        <v>187591.73939999999</v>
      </c>
      <c r="J168" s="19">
        <v>25</v>
      </c>
      <c r="K168" s="19">
        <f>I168*25%</f>
        <v>46897.934849999998</v>
      </c>
      <c r="L168" s="19">
        <f t="shared" si="126"/>
        <v>234489.67424999998</v>
      </c>
      <c r="M168" s="58"/>
      <c r="N168" s="58"/>
      <c r="O168" s="58"/>
      <c r="P168" s="20"/>
      <c r="Q168" s="59"/>
      <c r="R168" s="19"/>
      <c r="S168" s="59"/>
      <c r="T168" s="19"/>
      <c r="U168" s="19">
        <f t="shared" si="128"/>
        <v>23448.967424999995</v>
      </c>
      <c r="V168" s="19">
        <f>K168+N168+P168+R168+T168+U168+I168</f>
        <v>257938.64167499999</v>
      </c>
      <c r="W168" s="29">
        <v>1</v>
      </c>
      <c r="X168" s="20">
        <f t="shared" si="129"/>
        <v>257938.64167499999</v>
      </c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</row>
    <row r="169" spans="1:79" s="25" customFormat="1" ht="24" customHeight="1">
      <c r="A169" s="35"/>
      <c r="B169" s="30" t="s">
        <v>273</v>
      </c>
      <c r="C169" s="17" t="s">
        <v>43</v>
      </c>
      <c r="D169" s="17">
        <v>40.08</v>
      </c>
      <c r="E169" s="59" t="s">
        <v>22</v>
      </c>
      <c r="F169" s="19">
        <v>17697</v>
      </c>
      <c r="G169" s="18">
        <v>4.53</v>
      </c>
      <c r="H169" s="19">
        <f t="shared" si="125"/>
        <v>80167.41</v>
      </c>
      <c r="I169" s="19">
        <f t="shared" si="130"/>
        <v>187591.73939999999</v>
      </c>
      <c r="J169" s="19">
        <v>25</v>
      </c>
      <c r="K169" s="19">
        <f>I169*25%</f>
        <v>46897.934849999998</v>
      </c>
      <c r="L169" s="19">
        <f t="shared" si="126"/>
        <v>234489.67424999998</v>
      </c>
      <c r="M169" s="58"/>
      <c r="N169" s="58"/>
      <c r="O169" s="58"/>
      <c r="P169" s="20"/>
      <c r="Q169" s="59"/>
      <c r="R169" s="19"/>
      <c r="S169" s="59"/>
      <c r="T169" s="19"/>
      <c r="U169" s="19">
        <f t="shared" si="128"/>
        <v>23448.967424999995</v>
      </c>
      <c r="V169" s="19">
        <f>K169+N169+P169+R169+T169+U169+I169</f>
        <v>257938.64167499999</v>
      </c>
      <c r="W169" s="29">
        <v>1</v>
      </c>
      <c r="X169" s="20">
        <f t="shared" si="129"/>
        <v>257938.64167499999</v>
      </c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</row>
    <row r="170" spans="1:79" s="25" customFormat="1" ht="24" customHeight="1">
      <c r="A170" s="35"/>
      <c r="B170" s="30" t="s">
        <v>273</v>
      </c>
      <c r="C170" s="17" t="s">
        <v>43</v>
      </c>
      <c r="D170" s="17">
        <v>35</v>
      </c>
      <c r="E170" s="59" t="s">
        <v>22</v>
      </c>
      <c r="F170" s="19">
        <v>17697</v>
      </c>
      <c r="G170" s="18">
        <v>4.53</v>
      </c>
      <c r="H170" s="19">
        <f t="shared" si="125"/>
        <v>80167.41</v>
      </c>
      <c r="I170" s="19">
        <f t="shared" si="130"/>
        <v>187591.73939999999</v>
      </c>
      <c r="J170" s="19">
        <v>25</v>
      </c>
      <c r="K170" s="19">
        <f>I170*25%</f>
        <v>46897.934849999998</v>
      </c>
      <c r="L170" s="19">
        <f t="shared" si="126"/>
        <v>234489.67424999998</v>
      </c>
      <c r="M170" s="58"/>
      <c r="N170" s="58"/>
      <c r="O170" s="58"/>
      <c r="P170" s="20"/>
      <c r="Q170" s="59"/>
      <c r="R170" s="19"/>
      <c r="S170" s="59"/>
      <c r="T170" s="19"/>
      <c r="U170" s="19">
        <f t="shared" si="128"/>
        <v>23448.967424999995</v>
      </c>
      <c r="V170" s="19">
        <f>K170+N170+P170+R170+T170+U170+I170</f>
        <v>257938.64167499999</v>
      </c>
      <c r="W170" s="29">
        <v>1</v>
      </c>
      <c r="X170" s="20">
        <f t="shared" si="129"/>
        <v>257938.64167499999</v>
      </c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</row>
    <row r="171" spans="1:79" s="25" customFormat="1" ht="27.75" customHeight="1">
      <c r="A171" s="35"/>
      <c r="B171" s="73"/>
      <c r="C171" s="17"/>
      <c r="D171" s="17"/>
      <c r="E171" s="59"/>
      <c r="F171" s="19"/>
      <c r="G171" s="18"/>
      <c r="H171" s="19"/>
      <c r="I171" s="19"/>
      <c r="J171" s="19"/>
      <c r="K171" s="19"/>
      <c r="L171" s="19"/>
      <c r="M171" s="58"/>
      <c r="N171" s="58"/>
      <c r="O171" s="58"/>
      <c r="P171" s="20"/>
      <c r="Q171" s="59"/>
      <c r="R171" s="19"/>
      <c r="S171" s="59"/>
      <c r="T171" s="19"/>
      <c r="U171" s="19"/>
      <c r="V171" s="19"/>
      <c r="W171" s="114">
        <f>SUM(W166:W170)</f>
        <v>4.25</v>
      </c>
      <c r="X171" s="114">
        <f t="shared" ref="X171" si="131">SUM(X166:X170)</f>
        <v>1097345.2896187499</v>
      </c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</row>
    <row r="172" spans="1:79" s="25" customFormat="1" ht="18">
      <c r="A172" s="14"/>
      <c r="B172" s="208" t="s">
        <v>166</v>
      </c>
      <c r="C172" s="17"/>
      <c r="D172" s="18"/>
      <c r="E172" s="19"/>
      <c r="F172" s="17"/>
      <c r="G172" s="17"/>
      <c r="H172" s="19"/>
      <c r="I172" s="19"/>
      <c r="J172" s="19"/>
      <c r="K172" s="19"/>
      <c r="L172" s="19"/>
      <c r="M172" s="19"/>
      <c r="N172" s="19"/>
      <c r="O172" s="19"/>
      <c r="P172" s="20"/>
      <c r="Q172" s="19"/>
      <c r="R172" s="19"/>
      <c r="S172" s="19"/>
      <c r="T172" s="19"/>
      <c r="U172" s="19"/>
      <c r="V172" s="19"/>
      <c r="W172" s="23"/>
      <c r="X172" s="20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</row>
    <row r="173" spans="1:79" ht="25.5" customHeight="1">
      <c r="A173" s="91"/>
      <c r="B173" s="65" t="s">
        <v>102</v>
      </c>
      <c r="C173" s="126">
        <v>5</v>
      </c>
      <c r="D173" s="65"/>
      <c r="E173" s="81"/>
      <c r="F173" s="19">
        <v>17697</v>
      </c>
      <c r="G173" s="58">
        <v>2.93</v>
      </c>
      <c r="H173" s="19">
        <f>F173*G173</f>
        <v>51852.210000000006</v>
      </c>
      <c r="I173" s="19">
        <f t="shared" ref="I173:I174" si="132">H173*1.71</f>
        <v>88667.279100000014</v>
      </c>
      <c r="J173" s="58"/>
      <c r="K173" s="58"/>
      <c r="L173" s="58"/>
      <c r="M173" s="58"/>
      <c r="N173" s="58"/>
      <c r="O173" s="58"/>
      <c r="P173" s="20"/>
      <c r="Q173" s="58"/>
      <c r="R173" s="58"/>
      <c r="S173" s="58"/>
      <c r="T173" s="58"/>
      <c r="U173" s="19">
        <f t="shared" ref="U173" si="133">I173*10%</f>
        <v>8866.7279100000014</v>
      </c>
      <c r="V173" s="19">
        <f>K173+N173+P173+R173+T173+U173+I173</f>
        <v>97534.007010000016</v>
      </c>
      <c r="W173" s="29">
        <v>0.5</v>
      </c>
      <c r="X173" s="20">
        <f t="shared" ref="X173" si="134">V173*W173</f>
        <v>48767.003505000008</v>
      </c>
    </row>
    <row r="174" spans="1:79" s="25" customFormat="1" ht="25.5" customHeight="1">
      <c r="A174" s="35"/>
      <c r="B174" s="30" t="s">
        <v>169</v>
      </c>
      <c r="C174" s="17">
        <v>4</v>
      </c>
      <c r="D174" s="17"/>
      <c r="E174" s="59"/>
      <c r="F174" s="19">
        <v>17697</v>
      </c>
      <c r="G174" s="58">
        <v>2.9</v>
      </c>
      <c r="H174" s="19">
        <f>F174*G174</f>
        <v>51321.299999999996</v>
      </c>
      <c r="I174" s="19">
        <f t="shared" si="132"/>
        <v>87759.422999999995</v>
      </c>
      <c r="J174" s="58"/>
      <c r="K174" s="58"/>
      <c r="L174" s="58"/>
      <c r="M174" s="58"/>
      <c r="N174" s="58"/>
      <c r="O174" s="58"/>
      <c r="P174" s="20"/>
      <c r="Q174" s="58"/>
      <c r="R174" s="58"/>
      <c r="S174" s="58"/>
      <c r="T174" s="58"/>
      <c r="U174" s="19">
        <f>I174*10%</f>
        <v>8775.9423000000006</v>
      </c>
      <c r="V174" s="19">
        <f>K174+N174+P174+R174+T174+U174+I174</f>
        <v>96535.36529999999</v>
      </c>
      <c r="W174" s="29">
        <v>4.5</v>
      </c>
      <c r="X174" s="20">
        <f>V174*W174</f>
        <v>434409.14384999993</v>
      </c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</row>
    <row r="175" spans="1:79" s="25" customFormat="1" ht="18">
      <c r="A175" s="35"/>
      <c r="B175" s="75"/>
      <c r="C175" s="211"/>
      <c r="D175" s="211"/>
      <c r="E175" s="228"/>
      <c r="F175" s="235"/>
      <c r="G175" s="236"/>
      <c r="H175" s="229"/>
      <c r="I175" s="19"/>
      <c r="J175" s="58"/>
      <c r="K175" s="58"/>
      <c r="L175" s="58"/>
      <c r="M175" s="58"/>
      <c r="N175" s="58"/>
      <c r="O175" s="58"/>
      <c r="P175" s="20"/>
      <c r="Q175" s="58"/>
      <c r="R175" s="58"/>
      <c r="S175" s="58"/>
      <c r="T175" s="58"/>
      <c r="U175" s="19"/>
      <c r="V175" s="19"/>
      <c r="W175" s="114">
        <f>SUM(W173:W174)</f>
        <v>5</v>
      </c>
      <c r="X175" s="114">
        <f>SUM(X173:X174)</f>
        <v>483176.14735499996</v>
      </c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</row>
    <row r="176" spans="1:79" s="25" customFormat="1" ht="18">
      <c r="A176" s="35"/>
      <c r="B176" s="344" t="s">
        <v>170</v>
      </c>
      <c r="C176" s="345"/>
      <c r="D176" s="345"/>
      <c r="E176" s="345"/>
      <c r="F176" s="345"/>
      <c r="G176" s="345"/>
      <c r="H176" s="346"/>
      <c r="I176" s="19"/>
      <c r="J176" s="58"/>
      <c r="K176" s="58"/>
      <c r="L176" s="58"/>
      <c r="M176" s="58"/>
      <c r="N176" s="58"/>
      <c r="O176" s="58"/>
      <c r="P176" s="20"/>
      <c r="Q176" s="58"/>
      <c r="R176" s="58"/>
      <c r="S176" s="58"/>
      <c r="T176" s="58"/>
      <c r="U176" s="19"/>
      <c r="V176" s="19"/>
      <c r="W176" s="114"/>
      <c r="X176" s="231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</row>
    <row r="177" spans="1:79" s="25" customFormat="1" ht="18">
      <c r="A177" s="14"/>
      <c r="B177" s="213" t="s">
        <v>162</v>
      </c>
      <c r="C177" s="17"/>
      <c r="D177" s="18"/>
      <c r="E177" s="19"/>
      <c r="F177" s="17"/>
      <c r="G177" s="18"/>
      <c r="H177" s="19"/>
      <c r="I177" s="19"/>
      <c r="J177" s="19"/>
      <c r="K177" s="19"/>
      <c r="L177" s="19"/>
      <c r="M177" s="19"/>
      <c r="N177" s="19"/>
      <c r="O177" s="19"/>
      <c r="P177" s="20"/>
      <c r="Q177" s="19"/>
      <c r="R177" s="19"/>
      <c r="S177" s="19"/>
      <c r="T177" s="19"/>
      <c r="U177" s="19"/>
      <c r="V177" s="19"/>
      <c r="W177" s="29"/>
      <c r="X177" s="19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</row>
    <row r="178" spans="1:79" s="25" customFormat="1" ht="36.75" customHeight="1">
      <c r="A178" s="47"/>
      <c r="B178" s="272" t="s">
        <v>387</v>
      </c>
      <c r="C178" s="17" t="s">
        <v>41</v>
      </c>
      <c r="D178" s="17">
        <v>4.04</v>
      </c>
      <c r="E178" s="59" t="s">
        <v>223</v>
      </c>
      <c r="F178" s="19">
        <v>17697</v>
      </c>
      <c r="G178" s="18">
        <v>3.45</v>
      </c>
      <c r="H178" s="68">
        <f t="shared" ref="H178" si="135">F178*G178</f>
        <v>61054.65</v>
      </c>
      <c r="I178" s="19">
        <f>H178*2.34</f>
        <v>142867.88099999999</v>
      </c>
      <c r="J178" s="68">
        <v>25</v>
      </c>
      <c r="K178" s="19">
        <f>I178*25%</f>
        <v>35716.970249999998</v>
      </c>
      <c r="L178" s="19">
        <f t="shared" ref="L178:L182" si="136">I178+K178</f>
        <v>178584.85125000001</v>
      </c>
      <c r="M178" s="69"/>
      <c r="N178" s="69"/>
      <c r="O178" s="69"/>
      <c r="P178" s="57"/>
      <c r="Q178" s="70"/>
      <c r="R178" s="68"/>
      <c r="S178" s="70">
        <v>25</v>
      </c>
      <c r="T178" s="68">
        <f t="shared" ref="T178" si="137">S178*F178/100</f>
        <v>4424.25</v>
      </c>
      <c r="U178" s="19">
        <f t="shared" ref="U178:U182" si="138">(I178+K178)*10/100</f>
        <v>17858.485125000003</v>
      </c>
      <c r="V178" s="19">
        <f>K178+N178+P178+R178+T178+U178+I178</f>
        <v>200867.58637500001</v>
      </c>
      <c r="W178" s="71">
        <v>0.5</v>
      </c>
      <c r="X178" s="57">
        <f t="shared" ref="X178" si="139">V178*W178</f>
        <v>100433.79318750001</v>
      </c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</row>
    <row r="179" spans="1:79" s="25" customFormat="1" ht="18">
      <c r="A179" s="35"/>
      <c r="B179" s="272" t="s">
        <v>388</v>
      </c>
      <c r="C179" s="17" t="s">
        <v>41</v>
      </c>
      <c r="D179" s="17">
        <v>4.04</v>
      </c>
      <c r="E179" s="59" t="s">
        <v>223</v>
      </c>
      <c r="F179" s="19">
        <v>17697</v>
      </c>
      <c r="G179" s="18">
        <v>3.45</v>
      </c>
      <c r="H179" s="19">
        <f>F179*G179</f>
        <v>61054.65</v>
      </c>
      <c r="I179" s="19">
        <f t="shared" ref="I179:I182" si="140">H179*2.34</f>
        <v>142867.88099999999</v>
      </c>
      <c r="J179" s="19">
        <v>25</v>
      </c>
      <c r="K179" s="19">
        <f>I179*25%</f>
        <v>35716.970249999998</v>
      </c>
      <c r="L179" s="19">
        <f t="shared" si="136"/>
        <v>178584.85125000001</v>
      </c>
      <c r="M179" s="58"/>
      <c r="N179" s="58"/>
      <c r="O179" s="58"/>
      <c r="P179" s="20"/>
      <c r="Q179" s="59"/>
      <c r="R179" s="19"/>
      <c r="S179" s="58"/>
      <c r="T179" s="19"/>
      <c r="U179" s="19">
        <f t="shared" si="138"/>
        <v>17858.485125000003</v>
      </c>
      <c r="V179" s="19">
        <f>K179+N179+P179+R179+T179+U179+I179</f>
        <v>196443.33637500001</v>
      </c>
      <c r="W179" s="29">
        <v>1</v>
      </c>
      <c r="X179" s="20">
        <f>V179*W179</f>
        <v>196443.33637500001</v>
      </c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</row>
    <row r="180" spans="1:79" s="25" customFormat="1" ht="18">
      <c r="A180" s="35"/>
      <c r="B180" s="28" t="s">
        <v>388</v>
      </c>
      <c r="C180" s="17" t="s">
        <v>41</v>
      </c>
      <c r="D180" s="17">
        <v>0.04</v>
      </c>
      <c r="E180" s="59" t="s">
        <v>223</v>
      </c>
      <c r="F180" s="19">
        <v>17697</v>
      </c>
      <c r="G180" s="18">
        <v>3.32</v>
      </c>
      <c r="H180" s="19">
        <f>F180*G180</f>
        <v>58754.039999999994</v>
      </c>
      <c r="I180" s="19">
        <f t="shared" si="140"/>
        <v>137484.45359999998</v>
      </c>
      <c r="J180" s="19">
        <v>25</v>
      </c>
      <c r="K180" s="19">
        <f>I180*25%</f>
        <v>34371.113399999995</v>
      </c>
      <c r="L180" s="19">
        <f t="shared" si="136"/>
        <v>171855.56699999998</v>
      </c>
      <c r="M180" s="58"/>
      <c r="N180" s="58"/>
      <c r="O180" s="58"/>
      <c r="P180" s="20"/>
      <c r="Q180" s="59"/>
      <c r="R180" s="19"/>
      <c r="S180" s="58"/>
      <c r="T180" s="19"/>
      <c r="U180" s="19">
        <f t="shared" si="138"/>
        <v>17185.556700000001</v>
      </c>
      <c r="V180" s="19">
        <f>K180+N180+P180+R180+T180+U180+I180</f>
        <v>189041.12369999997</v>
      </c>
      <c r="W180" s="29">
        <v>1</v>
      </c>
      <c r="X180" s="20">
        <f>V180*W180</f>
        <v>189041.12369999997</v>
      </c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</row>
    <row r="181" spans="1:79" s="25" customFormat="1" ht="18">
      <c r="A181" s="35"/>
      <c r="B181" s="272" t="s">
        <v>388</v>
      </c>
      <c r="C181" s="17" t="s">
        <v>41</v>
      </c>
      <c r="D181" s="18">
        <v>5</v>
      </c>
      <c r="E181" s="59" t="s">
        <v>223</v>
      </c>
      <c r="F181" s="19">
        <v>17697</v>
      </c>
      <c r="G181" s="18">
        <v>3.49</v>
      </c>
      <c r="H181" s="19">
        <f>F181*G181</f>
        <v>61762.530000000006</v>
      </c>
      <c r="I181" s="19">
        <f t="shared" si="140"/>
        <v>144524.32020000002</v>
      </c>
      <c r="J181" s="19">
        <v>25</v>
      </c>
      <c r="K181" s="19">
        <f>I181*25%</f>
        <v>36131.080050000004</v>
      </c>
      <c r="L181" s="19">
        <f t="shared" si="136"/>
        <v>180655.40025000001</v>
      </c>
      <c r="M181" s="58"/>
      <c r="N181" s="58"/>
      <c r="O181" s="58"/>
      <c r="P181" s="20"/>
      <c r="Q181" s="59"/>
      <c r="R181" s="19"/>
      <c r="S181" s="58"/>
      <c r="T181" s="19"/>
      <c r="U181" s="19">
        <f t="shared" si="138"/>
        <v>18065.540024999998</v>
      </c>
      <c r="V181" s="19">
        <f>K181+N181+P181+R181+T181+U181+I181</f>
        <v>198720.940275</v>
      </c>
      <c r="W181" s="29">
        <v>1</v>
      </c>
      <c r="X181" s="20">
        <f>V181*W181</f>
        <v>198720.940275</v>
      </c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</row>
    <row r="182" spans="1:79" s="25" customFormat="1" ht="18">
      <c r="A182" s="35"/>
      <c r="B182" s="28" t="s">
        <v>389</v>
      </c>
      <c r="C182" s="17" t="s">
        <v>41</v>
      </c>
      <c r="D182" s="17">
        <v>30.09</v>
      </c>
      <c r="E182" s="59" t="s">
        <v>223</v>
      </c>
      <c r="F182" s="19">
        <v>17697</v>
      </c>
      <c r="G182" s="18">
        <v>3.73</v>
      </c>
      <c r="H182" s="19">
        <f>F182*G182</f>
        <v>66009.81</v>
      </c>
      <c r="I182" s="19">
        <f t="shared" si="140"/>
        <v>154462.95539999998</v>
      </c>
      <c r="J182" s="19">
        <v>25</v>
      </c>
      <c r="K182" s="19">
        <f>I182*25%</f>
        <v>38615.738849999994</v>
      </c>
      <c r="L182" s="19">
        <f t="shared" si="136"/>
        <v>193078.69424999997</v>
      </c>
      <c r="M182" s="58"/>
      <c r="N182" s="58"/>
      <c r="O182" s="58"/>
      <c r="P182" s="20"/>
      <c r="Q182" s="59"/>
      <c r="R182" s="19"/>
      <c r="S182" s="58"/>
      <c r="T182" s="19"/>
      <c r="U182" s="19">
        <f t="shared" si="138"/>
        <v>19307.869424999997</v>
      </c>
      <c r="V182" s="19">
        <f>K182+N182+P182+R182+T182+U182+I182</f>
        <v>212386.56367499998</v>
      </c>
      <c r="W182" s="29">
        <v>1</v>
      </c>
      <c r="X182" s="20">
        <f>V182*W182</f>
        <v>212386.56367499998</v>
      </c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</row>
    <row r="183" spans="1:79" s="25" customFormat="1" ht="18">
      <c r="A183" s="35"/>
      <c r="B183" s="73"/>
      <c r="C183" s="17"/>
      <c r="D183" s="17"/>
      <c r="E183" s="59"/>
      <c r="F183" s="19"/>
      <c r="G183" s="18"/>
      <c r="H183" s="19"/>
      <c r="I183" s="19"/>
      <c r="J183" s="19"/>
      <c r="K183" s="19"/>
      <c r="L183" s="19"/>
      <c r="M183" s="58"/>
      <c r="N183" s="58"/>
      <c r="O183" s="58"/>
      <c r="P183" s="20"/>
      <c r="Q183" s="59"/>
      <c r="R183" s="19"/>
      <c r="S183" s="58"/>
      <c r="T183" s="19"/>
      <c r="U183" s="19"/>
      <c r="V183" s="19"/>
      <c r="W183" s="114">
        <f>SUM(W178:W182)</f>
        <v>4.5</v>
      </c>
      <c r="X183" s="114">
        <f t="shared" ref="X183" si="141">SUM(X178:X182)</f>
        <v>897025.75721249997</v>
      </c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</row>
    <row r="184" spans="1:79" s="25" customFormat="1" ht="18">
      <c r="A184" s="35"/>
      <c r="B184" s="208" t="s">
        <v>166</v>
      </c>
      <c r="C184" s="17"/>
      <c r="D184" s="17"/>
      <c r="E184" s="59"/>
      <c r="F184" s="19"/>
      <c r="G184" s="18"/>
      <c r="H184" s="19"/>
      <c r="I184" s="19"/>
      <c r="J184" s="19"/>
      <c r="K184" s="19"/>
      <c r="L184" s="19"/>
      <c r="M184" s="58"/>
      <c r="N184" s="58"/>
      <c r="O184" s="58"/>
      <c r="P184" s="20"/>
      <c r="Q184" s="59"/>
      <c r="R184" s="19"/>
      <c r="S184" s="58"/>
      <c r="T184" s="19"/>
      <c r="U184" s="19"/>
      <c r="V184" s="19"/>
      <c r="W184" s="29"/>
      <c r="X184" s="20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</row>
    <row r="185" spans="1:79" s="25" customFormat="1" ht="29.25" customHeight="1">
      <c r="A185" s="35"/>
      <c r="B185" s="30" t="s">
        <v>129</v>
      </c>
      <c r="C185" s="17">
        <v>4</v>
      </c>
      <c r="D185" s="17"/>
      <c r="E185" s="59"/>
      <c r="F185" s="19">
        <v>17697</v>
      </c>
      <c r="G185" s="58">
        <v>2.9</v>
      </c>
      <c r="H185" s="19">
        <f>F185*G185</f>
        <v>51321.299999999996</v>
      </c>
      <c r="I185" s="19">
        <f t="shared" ref="I185" si="142">H185*1.71</f>
        <v>87759.422999999995</v>
      </c>
      <c r="J185" s="58"/>
      <c r="K185" s="58"/>
      <c r="L185" s="58"/>
      <c r="M185" s="58"/>
      <c r="N185" s="58"/>
      <c r="O185" s="58"/>
      <c r="P185" s="20"/>
      <c r="Q185" s="58"/>
      <c r="R185" s="58"/>
      <c r="S185" s="58"/>
      <c r="T185" s="58"/>
      <c r="U185" s="19">
        <f>I185*10%</f>
        <v>8775.9423000000006</v>
      </c>
      <c r="V185" s="19">
        <f>K185+N185+P185+R185+T185+U185+I185</f>
        <v>96535.36529999999</v>
      </c>
      <c r="W185" s="29">
        <v>4</v>
      </c>
      <c r="X185" s="20">
        <f>V185*W185</f>
        <v>386141.46119999996</v>
      </c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</row>
    <row r="186" spans="1:79" s="25" customFormat="1" ht="18">
      <c r="A186" s="35"/>
      <c r="B186" s="30"/>
      <c r="C186" s="17"/>
      <c r="D186" s="17"/>
      <c r="E186" s="59"/>
      <c r="F186" s="19"/>
      <c r="G186" s="58"/>
      <c r="H186" s="19"/>
      <c r="I186" s="19"/>
      <c r="J186" s="58"/>
      <c r="K186" s="58"/>
      <c r="L186" s="58"/>
      <c r="M186" s="58"/>
      <c r="N186" s="58"/>
      <c r="O186" s="58"/>
      <c r="P186" s="20"/>
      <c r="Q186" s="58"/>
      <c r="R186" s="58"/>
      <c r="S186" s="58"/>
      <c r="T186" s="58"/>
      <c r="U186" s="19"/>
      <c r="V186" s="19"/>
      <c r="W186" s="114">
        <f>SUM(W185)</f>
        <v>4</v>
      </c>
      <c r="X186" s="114">
        <f t="shared" ref="X186" si="143">SUM(X185)</f>
        <v>386141.46119999996</v>
      </c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</row>
    <row r="187" spans="1:79" hidden="1">
      <c r="B187" s="93"/>
      <c r="C187" s="94"/>
      <c r="D187" s="93"/>
      <c r="E187" s="95"/>
      <c r="F187" s="96"/>
      <c r="G187" s="93"/>
      <c r="H187" s="97"/>
      <c r="I187" s="97"/>
      <c r="J187" s="93"/>
      <c r="K187" s="93"/>
      <c r="L187" s="93"/>
      <c r="M187" s="93"/>
      <c r="N187" s="93"/>
      <c r="O187" s="93"/>
      <c r="P187" s="93"/>
      <c r="Q187" s="93"/>
      <c r="R187" s="93"/>
      <c r="S187" s="93"/>
      <c r="T187" s="93"/>
      <c r="U187" s="93"/>
      <c r="V187" s="97"/>
      <c r="W187" s="98"/>
      <c r="X187" s="97"/>
    </row>
    <row r="188" spans="1:79" hidden="1">
      <c r="B188" s="93"/>
      <c r="C188" s="99"/>
      <c r="D188" s="93"/>
      <c r="E188" s="95"/>
      <c r="F188" s="93"/>
      <c r="G188" s="93"/>
      <c r="H188" s="93"/>
      <c r="I188" s="93"/>
      <c r="J188" s="93"/>
      <c r="K188" s="93"/>
      <c r="L188" s="93"/>
      <c r="M188" s="93"/>
      <c r="N188" s="93"/>
      <c r="O188" s="100"/>
      <c r="P188" s="99"/>
      <c r="Q188" s="93"/>
      <c r="R188" s="93"/>
      <c r="S188" s="93"/>
      <c r="T188" s="93"/>
      <c r="U188" s="93"/>
      <c r="V188" s="93"/>
      <c r="W188" s="98"/>
      <c r="X188" s="99"/>
    </row>
    <row r="189" spans="1:79" hidden="1">
      <c r="B189" s="93"/>
      <c r="C189" s="99"/>
      <c r="D189" s="93"/>
      <c r="E189" s="95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8"/>
      <c r="X189" s="99"/>
    </row>
    <row r="190" spans="1:79" hidden="1">
      <c r="B190" s="93"/>
      <c r="C190" s="99"/>
      <c r="D190" s="93"/>
      <c r="E190" s="95"/>
      <c r="F190" s="93"/>
      <c r="G190" s="93"/>
      <c r="H190" s="93"/>
      <c r="I190" s="93"/>
      <c r="J190" s="93"/>
      <c r="K190" s="93"/>
      <c r="L190" s="93"/>
      <c r="M190" s="93"/>
      <c r="N190" s="93"/>
      <c r="O190" s="93"/>
      <c r="P190" s="93"/>
      <c r="Q190" s="93"/>
      <c r="R190" s="93"/>
      <c r="S190" s="93"/>
      <c r="T190" s="93"/>
      <c r="U190" s="93"/>
      <c r="V190" s="93"/>
      <c r="W190" s="98"/>
      <c r="X190" s="101"/>
    </row>
    <row r="191" spans="1:79" hidden="1">
      <c r="B191" s="93"/>
      <c r="C191" s="99"/>
      <c r="D191" s="93"/>
      <c r="E191" s="95"/>
      <c r="F191" s="93"/>
      <c r="G191" s="93"/>
      <c r="H191" s="93"/>
      <c r="I191" s="93"/>
      <c r="J191" s="93"/>
      <c r="K191" s="93"/>
      <c r="L191" s="93"/>
      <c r="M191" s="93"/>
      <c r="N191" s="93"/>
      <c r="O191" s="93"/>
      <c r="P191" s="93"/>
      <c r="Q191" s="93"/>
      <c r="R191" s="93"/>
      <c r="S191" s="93"/>
      <c r="T191" s="93"/>
      <c r="U191" s="93"/>
      <c r="V191" s="93"/>
      <c r="W191" s="98"/>
      <c r="X191" s="101"/>
    </row>
    <row r="192" spans="1:79" hidden="1">
      <c r="B192" s="93"/>
      <c r="C192" s="99"/>
      <c r="D192" s="93"/>
      <c r="E192" s="95"/>
      <c r="F192" s="93"/>
      <c r="G192" s="93"/>
      <c r="H192" s="93"/>
      <c r="I192" s="93"/>
      <c r="J192" s="93"/>
      <c r="K192" s="93"/>
      <c r="L192" s="93"/>
      <c r="M192" s="93"/>
      <c r="N192" s="93"/>
      <c r="O192" s="93"/>
      <c r="P192" s="93"/>
      <c r="Q192" s="93"/>
      <c r="R192" s="93"/>
      <c r="S192" s="93"/>
      <c r="T192" s="93"/>
      <c r="U192" s="93"/>
      <c r="V192" s="93"/>
      <c r="W192" s="98"/>
      <c r="X192" s="102"/>
    </row>
    <row r="193" spans="1:79" s="243" customFormat="1" ht="18.75">
      <c r="A193" s="241"/>
      <c r="B193" s="6"/>
      <c r="C193" s="8"/>
      <c r="D193" s="6"/>
      <c r="E193" s="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156" t="s">
        <v>228</v>
      </c>
      <c r="Q193" s="156" t="s">
        <v>229</v>
      </c>
      <c r="R193" s="156"/>
      <c r="S193" s="156"/>
      <c r="T193" s="156"/>
      <c r="U193" s="6"/>
      <c r="V193" s="6"/>
      <c r="W193" s="85">
        <f>W20+W83+W97+W112+W135+W164</f>
        <v>10.25</v>
      </c>
      <c r="X193" s="85">
        <f>X20+X83+X97+X112+X135+X164</f>
        <v>4414936.2901124991</v>
      </c>
      <c r="Y193" s="242"/>
      <c r="Z193" s="242"/>
      <c r="AA193" s="242"/>
      <c r="AB193" s="242"/>
      <c r="AC193" s="242"/>
      <c r="AD193" s="242"/>
      <c r="AE193" s="242"/>
      <c r="AF193" s="242"/>
      <c r="AG193" s="242"/>
      <c r="AH193" s="242"/>
      <c r="AI193" s="242"/>
      <c r="AJ193" s="242"/>
      <c r="AK193" s="242"/>
      <c r="AL193" s="242"/>
      <c r="AM193" s="242"/>
      <c r="AN193" s="242"/>
      <c r="AO193" s="242"/>
      <c r="AP193" s="242"/>
      <c r="AQ193" s="242"/>
      <c r="AR193" s="242"/>
      <c r="AS193" s="242"/>
      <c r="AT193" s="242"/>
      <c r="AU193" s="242"/>
      <c r="AV193" s="242"/>
      <c r="AW193" s="242"/>
      <c r="AX193" s="242"/>
      <c r="AY193" s="242"/>
      <c r="AZ193" s="242"/>
      <c r="BA193" s="242"/>
      <c r="BB193" s="242"/>
      <c r="BC193" s="242"/>
      <c r="BD193" s="242"/>
      <c r="BE193" s="242"/>
      <c r="BF193" s="242"/>
      <c r="BG193" s="242"/>
      <c r="BH193" s="242"/>
      <c r="BI193" s="242"/>
      <c r="BJ193" s="242"/>
      <c r="BK193" s="242"/>
      <c r="BL193" s="242"/>
      <c r="BM193" s="242"/>
      <c r="BN193" s="242"/>
      <c r="BO193" s="242"/>
      <c r="BP193" s="242"/>
      <c r="BQ193" s="242"/>
      <c r="BR193" s="242"/>
      <c r="BS193" s="242"/>
      <c r="BT193" s="242"/>
      <c r="BU193" s="242"/>
      <c r="BV193" s="242"/>
      <c r="BW193" s="242"/>
      <c r="BX193" s="242"/>
      <c r="BY193" s="242"/>
      <c r="BZ193" s="242"/>
      <c r="CA193" s="242"/>
    </row>
    <row r="194" spans="1:79" s="243" customFormat="1" ht="18.75">
      <c r="A194" s="241"/>
      <c r="B194" s="6"/>
      <c r="C194" s="8"/>
      <c r="D194" s="6"/>
      <c r="E194" s="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156"/>
      <c r="Q194" s="156" t="s">
        <v>171</v>
      </c>
      <c r="R194" s="156"/>
      <c r="S194" s="156"/>
      <c r="T194" s="156"/>
      <c r="U194" s="6"/>
      <c r="V194" s="6"/>
      <c r="W194" s="85">
        <f>W28+W102+W121+W151+W171+W183</f>
        <v>32.5</v>
      </c>
      <c r="X194" s="85">
        <f>X28+X102+X121+X151+X171+X183</f>
        <v>7648324.1682412494</v>
      </c>
      <c r="Y194" s="242"/>
      <c r="Z194" s="242"/>
      <c r="AA194" s="242"/>
      <c r="AB194" s="242"/>
      <c r="AC194" s="242"/>
      <c r="AD194" s="242"/>
      <c r="AE194" s="242"/>
      <c r="AF194" s="242"/>
      <c r="AG194" s="242"/>
      <c r="AH194" s="242"/>
      <c r="AI194" s="242"/>
      <c r="AJ194" s="242"/>
      <c r="AK194" s="242"/>
      <c r="AL194" s="242"/>
      <c r="AM194" s="242"/>
      <c r="AN194" s="242"/>
      <c r="AO194" s="242"/>
      <c r="AP194" s="242"/>
      <c r="AQ194" s="242"/>
      <c r="AR194" s="242"/>
      <c r="AS194" s="242"/>
      <c r="AT194" s="242"/>
      <c r="AU194" s="242"/>
      <c r="AV194" s="242"/>
      <c r="AW194" s="242"/>
      <c r="AX194" s="242"/>
      <c r="AY194" s="242"/>
      <c r="AZ194" s="242"/>
      <c r="BA194" s="242"/>
      <c r="BB194" s="242"/>
      <c r="BC194" s="242"/>
      <c r="BD194" s="242"/>
      <c r="BE194" s="242"/>
      <c r="BF194" s="242"/>
      <c r="BG194" s="242"/>
      <c r="BH194" s="242"/>
      <c r="BI194" s="242"/>
      <c r="BJ194" s="242"/>
      <c r="BK194" s="242"/>
      <c r="BL194" s="242"/>
      <c r="BM194" s="242"/>
      <c r="BN194" s="242"/>
      <c r="BO194" s="242"/>
      <c r="BP194" s="242"/>
      <c r="BQ194" s="242"/>
      <c r="BR194" s="242"/>
      <c r="BS194" s="242"/>
      <c r="BT194" s="242"/>
      <c r="BU194" s="242"/>
      <c r="BV194" s="242"/>
      <c r="BW194" s="242"/>
      <c r="BX194" s="242"/>
      <c r="BY194" s="242"/>
      <c r="BZ194" s="242"/>
      <c r="CA194" s="242"/>
    </row>
    <row r="195" spans="1:79" s="243" customFormat="1" ht="18.75">
      <c r="A195" s="241"/>
      <c r="B195" s="6"/>
      <c r="C195" s="8"/>
      <c r="D195" s="6"/>
      <c r="E195" s="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156"/>
      <c r="Q195" s="156" t="s">
        <v>230</v>
      </c>
      <c r="R195" s="156"/>
      <c r="S195" s="156"/>
      <c r="T195" s="156"/>
      <c r="U195" s="6"/>
      <c r="V195" s="6"/>
      <c r="W195" s="85">
        <f>W86+W92+W107+W127+W159+W175+W186</f>
        <v>27.25</v>
      </c>
      <c r="X195" s="85">
        <f>X86+X92+X107+X127+X159+X175+X186</f>
        <v>2659324.2524174997</v>
      </c>
      <c r="Y195" s="242"/>
      <c r="Z195" s="242"/>
      <c r="AA195" s="242"/>
      <c r="AB195" s="242"/>
      <c r="AC195" s="242"/>
      <c r="AD195" s="242"/>
      <c r="AE195" s="242"/>
      <c r="AF195" s="242"/>
      <c r="AG195" s="242"/>
      <c r="AH195" s="242"/>
      <c r="AI195" s="242"/>
      <c r="AJ195" s="242"/>
      <c r="AK195" s="242"/>
      <c r="AL195" s="242"/>
      <c r="AM195" s="242"/>
      <c r="AN195" s="242"/>
      <c r="AO195" s="242"/>
      <c r="AP195" s="242"/>
      <c r="AQ195" s="242"/>
      <c r="AR195" s="242"/>
      <c r="AS195" s="242"/>
      <c r="AT195" s="242"/>
      <c r="AU195" s="242"/>
      <c r="AV195" s="242"/>
      <c r="AW195" s="242"/>
      <c r="AX195" s="242"/>
      <c r="AY195" s="242"/>
      <c r="AZ195" s="242"/>
      <c r="BA195" s="242"/>
      <c r="BB195" s="242"/>
      <c r="BC195" s="242"/>
      <c r="BD195" s="242"/>
      <c r="BE195" s="242"/>
      <c r="BF195" s="242"/>
      <c r="BG195" s="242"/>
      <c r="BH195" s="242"/>
      <c r="BI195" s="242"/>
      <c r="BJ195" s="242"/>
      <c r="BK195" s="242"/>
      <c r="BL195" s="242"/>
      <c r="BM195" s="242"/>
      <c r="BN195" s="242"/>
      <c r="BO195" s="242"/>
      <c r="BP195" s="242"/>
      <c r="BQ195" s="242"/>
      <c r="BR195" s="242"/>
      <c r="BS195" s="242"/>
      <c r="BT195" s="242"/>
      <c r="BU195" s="242"/>
      <c r="BV195" s="242"/>
      <c r="BW195" s="242"/>
      <c r="BX195" s="242"/>
      <c r="BY195" s="242"/>
      <c r="BZ195" s="242"/>
      <c r="CA195" s="242"/>
    </row>
    <row r="196" spans="1:79" s="243" customFormat="1" ht="18.75">
      <c r="A196" s="241"/>
      <c r="B196" s="6"/>
      <c r="C196" s="8"/>
      <c r="D196" s="6"/>
      <c r="E196" s="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156"/>
      <c r="Q196" s="156" t="s">
        <v>231</v>
      </c>
      <c r="R196" s="156"/>
      <c r="S196" s="156"/>
      <c r="T196" s="156"/>
      <c r="U196" s="6"/>
      <c r="V196" s="6"/>
      <c r="W196" s="85">
        <f>W52+W79</f>
        <v>41.25</v>
      </c>
      <c r="X196" s="85">
        <f t="shared" ref="X196" si="144">X52+X79</f>
        <v>4803974.6617275001</v>
      </c>
      <c r="Y196" s="242"/>
      <c r="Z196" s="242"/>
      <c r="AA196" s="242"/>
      <c r="AB196" s="242"/>
      <c r="AC196" s="242"/>
      <c r="AD196" s="242"/>
      <c r="AE196" s="242"/>
      <c r="AF196" s="242"/>
      <c r="AG196" s="242"/>
      <c r="AH196" s="242"/>
      <c r="AI196" s="242"/>
      <c r="AJ196" s="242"/>
      <c r="AK196" s="242"/>
      <c r="AL196" s="242"/>
      <c r="AM196" s="242"/>
      <c r="AN196" s="242"/>
      <c r="AO196" s="242"/>
      <c r="AP196" s="242"/>
      <c r="AQ196" s="242"/>
      <c r="AR196" s="242"/>
      <c r="AS196" s="242"/>
      <c r="AT196" s="242"/>
      <c r="AU196" s="242"/>
      <c r="AV196" s="242"/>
      <c r="AW196" s="242"/>
      <c r="AX196" s="242"/>
      <c r="AY196" s="242"/>
      <c r="AZ196" s="242"/>
      <c r="BA196" s="242"/>
      <c r="BB196" s="242"/>
      <c r="BC196" s="242"/>
      <c r="BD196" s="242"/>
      <c r="BE196" s="242"/>
      <c r="BF196" s="242"/>
      <c r="BG196" s="242"/>
      <c r="BH196" s="242"/>
      <c r="BI196" s="242"/>
      <c r="BJ196" s="242"/>
      <c r="BK196" s="242"/>
      <c r="BL196" s="242"/>
      <c r="BM196" s="242"/>
      <c r="BN196" s="242"/>
      <c r="BO196" s="242"/>
      <c r="BP196" s="242"/>
      <c r="BQ196" s="242"/>
      <c r="BR196" s="242"/>
      <c r="BS196" s="242"/>
      <c r="BT196" s="242"/>
      <c r="BU196" s="242"/>
      <c r="BV196" s="242"/>
      <c r="BW196" s="242"/>
      <c r="BX196" s="242"/>
      <c r="BY196" s="242"/>
      <c r="BZ196" s="242"/>
      <c r="CA196" s="242"/>
    </row>
    <row r="197" spans="1:79" s="243" customFormat="1" ht="18.75">
      <c r="A197" s="241"/>
      <c r="B197" s="6"/>
      <c r="C197" s="8"/>
      <c r="D197" s="6"/>
      <c r="E197" s="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156"/>
      <c r="Q197" s="156"/>
      <c r="R197" s="156"/>
      <c r="S197" s="156"/>
      <c r="T197" s="156"/>
      <c r="U197" s="6"/>
      <c r="V197" s="6"/>
      <c r="W197" s="114">
        <f>SUM(W193:W196)</f>
        <v>111.25</v>
      </c>
      <c r="X197" s="114">
        <f t="shared" ref="X197" si="145">SUM(X193:X196)</f>
        <v>19526559.372498747</v>
      </c>
      <c r="Y197" s="242"/>
      <c r="Z197" s="242"/>
      <c r="AA197" s="242"/>
      <c r="AB197" s="242"/>
      <c r="AC197" s="242"/>
      <c r="AD197" s="242"/>
      <c r="AE197" s="242"/>
      <c r="AF197" s="242"/>
      <c r="AG197" s="242"/>
      <c r="AH197" s="242"/>
      <c r="AI197" s="242"/>
      <c r="AJ197" s="242"/>
      <c r="AK197" s="242"/>
      <c r="AL197" s="242"/>
      <c r="AM197" s="242"/>
      <c r="AN197" s="242"/>
      <c r="AO197" s="242"/>
      <c r="AP197" s="242"/>
      <c r="AQ197" s="242"/>
      <c r="AR197" s="242"/>
      <c r="AS197" s="242"/>
      <c r="AT197" s="242"/>
      <c r="AU197" s="242"/>
      <c r="AV197" s="242"/>
      <c r="AW197" s="242"/>
      <c r="AX197" s="242"/>
      <c r="AY197" s="242"/>
      <c r="AZ197" s="242"/>
      <c r="BA197" s="242"/>
      <c r="BB197" s="242"/>
      <c r="BC197" s="242"/>
      <c r="BD197" s="242"/>
      <c r="BE197" s="242"/>
      <c r="BF197" s="242"/>
      <c r="BG197" s="242"/>
      <c r="BH197" s="242"/>
      <c r="BI197" s="242"/>
      <c r="BJ197" s="242"/>
      <c r="BK197" s="242"/>
      <c r="BL197" s="242"/>
      <c r="BM197" s="242"/>
      <c r="BN197" s="242"/>
      <c r="BO197" s="242"/>
      <c r="BP197" s="242"/>
      <c r="BQ197" s="242"/>
      <c r="BR197" s="242"/>
      <c r="BS197" s="242"/>
      <c r="BT197" s="242"/>
      <c r="BU197" s="242"/>
      <c r="BV197" s="242"/>
      <c r="BW197" s="242"/>
      <c r="BX197" s="242"/>
      <c r="BY197" s="242"/>
      <c r="BZ197" s="242"/>
      <c r="CA197" s="242"/>
    </row>
    <row r="198" spans="1:79" ht="51.75" customHeight="1">
      <c r="C198" s="347"/>
      <c r="D198" s="347"/>
      <c r="E198" s="347"/>
    </row>
    <row r="199" spans="1:79" ht="11.25" customHeight="1">
      <c r="C199" s="104"/>
      <c r="D199" s="103"/>
      <c r="E199" s="105"/>
      <c r="F199" s="106"/>
      <c r="H199" s="107"/>
      <c r="I199" s="107"/>
      <c r="J199" s="107"/>
      <c r="K199" s="107"/>
      <c r="L199" s="107"/>
      <c r="M199" s="107"/>
      <c r="N199" s="107"/>
    </row>
    <row r="200" spans="1:79" ht="15" customHeight="1">
      <c r="A200" s="316" t="s">
        <v>0</v>
      </c>
      <c r="B200" s="316" t="s">
        <v>1</v>
      </c>
      <c r="C200" s="302" t="s">
        <v>2</v>
      </c>
      <c r="D200" s="316" t="s">
        <v>224</v>
      </c>
      <c r="E200" s="319" t="s">
        <v>4</v>
      </c>
      <c r="F200" s="302" t="s">
        <v>5</v>
      </c>
      <c r="G200" s="304" t="s">
        <v>6</v>
      </c>
      <c r="H200" s="309" t="s">
        <v>248</v>
      </c>
      <c r="I200" s="310"/>
      <c r="J200" s="310"/>
      <c r="K200" s="310"/>
      <c r="L200" s="310"/>
      <c r="M200" s="310"/>
      <c r="N200" s="310"/>
      <c r="O200" s="310"/>
      <c r="P200" s="310"/>
      <c r="Q200" s="310"/>
      <c r="R200" s="310"/>
      <c r="S200" s="310"/>
      <c r="T200" s="310"/>
      <c r="U200" s="310"/>
      <c r="V200" s="311"/>
      <c r="W200" s="321" t="s">
        <v>8</v>
      </c>
      <c r="X200" s="299" t="s">
        <v>9</v>
      </c>
    </row>
    <row r="201" spans="1:79" ht="15" customHeight="1">
      <c r="A201" s="317"/>
      <c r="B201" s="317"/>
      <c r="C201" s="303"/>
      <c r="D201" s="317"/>
      <c r="E201" s="319"/>
      <c r="F201" s="303"/>
      <c r="G201" s="305"/>
      <c r="H201" s="299" t="s">
        <v>10</v>
      </c>
      <c r="I201" s="299" t="s">
        <v>234</v>
      </c>
      <c r="J201" s="338" t="s">
        <v>12</v>
      </c>
      <c r="K201" s="339"/>
      <c r="L201" s="342" t="s">
        <v>241</v>
      </c>
      <c r="M201" s="324" t="s">
        <v>243</v>
      </c>
      <c r="N201" s="324"/>
      <c r="O201" s="324"/>
      <c r="P201" s="324"/>
      <c r="Q201" s="324"/>
      <c r="R201" s="324"/>
      <c r="S201" s="324"/>
      <c r="T201" s="324"/>
      <c r="U201" s="324"/>
      <c r="V201" s="304" t="s">
        <v>247</v>
      </c>
      <c r="W201" s="322"/>
      <c r="X201" s="300"/>
    </row>
    <row r="202" spans="1:79" ht="36.75" customHeight="1">
      <c r="A202" s="317"/>
      <c r="B202" s="317"/>
      <c r="C202" s="302"/>
      <c r="D202" s="317"/>
      <c r="E202" s="319"/>
      <c r="F202" s="302"/>
      <c r="G202" s="305"/>
      <c r="H202" s="300"/>
      <c r="I202" s="300"/>
      <c r="J202" s="340"/>
      <c r="K202" s="341"/>
      <c r="L202" s="342"/>
      <c r="M202" s="332" t="s">
        <v>239</v>
      </c>
      <c r="N202" s="333"/>
      <c r="O202" s="332" t="s">
        <v>14</v>
      </c>
      <c r="P202" s="334"/>
      <c r="Q202" s="335" t="s">
        <v>15</v>
      </c>
      <c r="R202" s="335"/>
      <c r="S202" s="336" t="s">
        <v>238</v>
      </c>
      <c r="T202" s="337"/>
      <c r="U202" s="267" t="s">
        <v>16</v>
      </c>
      <c r="V202" s="305"/>
      <c r="W202" s="322"/>
      <c r="X202" s="300"/>
    </row>
    <row r="203" spans="1:79" ht="55.5" customHeight="1">
      <c r="A203" s="318"/>
      <c r="B203" s="318"/>
      <c r="C203" s="302"/>
      <c r="D203" s="318"/>
      <c r="E203" s="319"/>
      <c r="F203" s="302"/>
      <c r="G203" s="306"/>
      <c r="H203" s="301"/>
      <c r="I203" s="301"/>
      <c r="J203" s="262" t="s">
        <v>245</v>
      </c>
      <c r="K203" s="262" t="s">
        <v>244</v>
      </c>
      <c r="L203" s="262" t="s">
        <v>242</v>
      </c>
      <c r="M203" s="262" t="s">
        <v>246</v>
      </c>
      <c r="N203" s="262" t="s">
        <v>244</v>
      </c>
      <c r="O203" s="262" t="s">
        <v>246</v>
      </c>
      <c r="P203" s="262" t="s">
        <v>244</v>
      </c>
      <c r="Q203" s="262" t="s">
        <v>246</v>
      </c>
      <c r="R203" s="262" t="s">
        <v>244</v>
      </c>
      <c r="S203" s="262" t="s">
        <v>246</v>
      </c>
      <c r="T203" s="262" t="s">
        <v>244</v>
      </c>
      <c r="U203" s="262" t="s">
        <v>242</v>
      </c>
      <c r="V203" s="262" t="s">
        <v>242</v>
      </c>
      <c r="W203" s="323"/>
      <c r="X203" s="301"/>
    </row>
    <row r="204" spans="1:79" s="3" customFormat="1">
      <c r="A204" s="11">
        <v>1</v>
      </c>
      <c r="B204" s="11">
        <v>2</v>
      </c>
      <c r="C204" s="11">
        <v>4</v>
      </c>
      <c r="D204" s="11">
        <v>5</v>
      </c>
      <c r="E204" s="11">
        <v>6</v>
      </c>
      <c r="F204" s="11">
        <v>7</v>
      </c>
      <c r="G204" s="11">
        <v>8</v>
      </c>
      <c r="H204" s="11">
        <v>9</v>
      </c>
      <c r="I204" s="11">
        <v>10</v>
      </c>
      <c r="J204" s="11">
        <v>11</v>
      </c>
      <c r="K204" s="11">
        <v>12</v>
      </c>
      <c r="L204" s="11">
        <v>13</v>
      </c>
      <c r="M204" s="11">
        <v>14</v>
      </c>
      <c r="N204" s="11">
        <v>15</v>
      </c>
      <c r="O204" s="11">
        <v>16</v>
      </c>
      <c r="P204" s="11">
        <v>17</v>
      </c>
      <c r="Q204" s="11">
        <v>18</v>
      </c>
      <c r="R204" s="11">
        <v>19</v>
      </c>
      <c r="S204" s="11">
        <v>20</v>
      </c>
      <c r="T204" s="11">
        <v>21</v>
      </c>
      <c r="U204" s="11">
        <v>22</v>
      </c>
      <c r="V204" s="11">
        <v>23</v>
      </c>
      <c r="W204" s="11">
        <v>24</v>
      </c>
      <c r="X204" s="11">
        <v>25</v>
      </c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</row>
    <row r="205" spans="1:79" s="3" customFormat="1" ht="15.75">
      <c r="A205" s="108"/>
      <c r="B205" s="212" t="s">
        <v>165</v>
      </c>
      <c r="C205" s="109"/>
      <c r="D205" s="109"/>
      <c r="E205" s="109"/>
      <c r="F205" s="109"/>
      <c r="G205" s="109"/>
      <c r="H205" s="109"/>
      <c r="I205" s="109"/>
      <c r="J205" s="109"/>
      <c r="K205" s="109"/>
      <c r="L205" s="109"/>
      <c r="M205" s="109"/>
      <c r="N205" s="109"/>
      <c r="O205" s="109"/>
      <c r="P205" s="109"/>
      <c r="Q205" s="109"/>
      <c r="R205" s="109"/>
      <c r="S205" s="109"/>
      <c r="T205" s="109"/>
      <c r="U205" s="109"/>
      <c r="V205" s="109"/>
      <c r="W205" s="109"/>
      <c r="X205" s="109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2"/>
      <c r="BP205" s="12"/>
      <c r="BQ205" s="12"/>
      <c r="BR205" s="12"/>
      <c r="BS205" s="12"/>
      <c r="BT205" s="12"/>
      <c r="BU205" s="12"/>
      <c r="BV205" s="12"/>
      <c r="BW205" s="12"/>
      <c r="BX205" s="12"/>
      <c r="BY205" s="12"/>
      <c r="BZ205" s="12"/>
      <c r="CA205" s="12"/>
    </row>
    <row r="206" spans="1:79" s="25" customFormat="1" ht="25.5" customHeight="1">
      <c r="A206" s="91"/>
      <c r="B206" s="176" t="s">
        <v>76</v>
      </c>
      <c r="C206" s="66" t="s">
        <v>25</v>
      </c>
      <c r="D206" s="112">
        <v>3.05</v>
      </c>
      <c r="E206" s="81" t="s">
        <v>223</v>
      </c>
      <c r="F206" s="65">
        <v>17697</v>
      </c>
      <c r="G206" s="112">
        <v>4.26</v>
      </c>
      <c r="H206" s="82">
        <f t="shared" ref="H206:H349" si="146">F206*G206</f>
        <v>75389.22</v>
      </c>
      <c r="I206" s="82">
        <f>H206*3.42</f>
        <v>257831.1324</v>
      </c>
      <c r="J206" s="65">
        <v>25</v>
      </c>
      <c r="K206" s="82">
        <f t="shared" ref="K206:K238" si="147">I206*25%</f>
        <v>64457.783100000001</v>
      </c>
      <c r="L206" s="19">
        <f t="shared" ref="L206:L208" si="148">I206+K206</f>
        <v>322288.9155</v>
      </c>
      <c r="M206" s="65"/>
      <c r="N206" s="84"/>
      <c r="O206" s="65"/>
      <c r="P206" s="84"/>
      <c r="Q206" s="65"/>
      <c r="R206" s="82"/>
      <c r="S206" s="65"/>
      <c r="T206" s="82"/>
      <c r="U206" s="19">
        <f t="shared" ref="U206:U208" si="149">(I206+K206)*10/100</f>
        <v>32228.891550000004</v>
      </c>
      <c r="V206" s="19">
        <f t="shared" ref="V206:V349" si="150">I206+K206+N206+P206+R206+T206+U206</f>
        <v>354517.80705</v>
      </c>
      <c r="W206" s="85">
        <v>0.25</v>
      </c>
      <c r="X206" s="82">
        <f t="shared" ref="X206:X349" si="151">V206*W206</f>
        <v>88629.451762500001</v>
      </c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</row>
    <row r="207" spans="1:79" s="25" customFormat="1" ht="25.5" customHeight="1">
      <c r="A207" s="14"/>
      <c r="B207" s="28" t="s">
        <v>390</v>
      </c>
      <c r="C207" s="17" t="s">
        <v>25</v>
      </c>
      <c r="D207" s="18">
        <v>2.0499999999999998</v>
      </c>
      <c r="E207" s="19" t="s">
        <v>223</v>
      </c>
      <c r="F207" s="17">
        <v>17697</v>
      </c>
      <c r="G207" s="17">
        <v>4.21</v>
      </c>
      <c r="H207" s="19">
        <f>F207*G207</f>
        <v>74504.37</v>
      </c>
      <c r="I207" s="82">
        <f t="shared" ref="I207:I208" si="152">H207*3.42</f>
        <v>254804.94539999997</v>
      </c>
      <c r="J207" s="19">
        <v>25</v>
      </c>
      <c r="K207" s="19">
        <f>I207*25%</f>
        <v>63701.236349999992</v>
      </c>
      <c r="L207" s="19">
        <f t="shared" ref="L207" si="153">I207+K207</f>
        <v>318506.18174999999</v>
      </c>
      <c r="M207" s="19"/>
      <c r="N207" s="20"/>
      <c r="O207" s="19"/>
      <c r="P207" s="20"/>
      <c r="Q207" s="21"/>
      <c r="R207" s="21"/>
      <c r="S207" s="22"/>
      <c r="T207" s="19"/>
      <c r="U207" s="19">
        <f t="shared" ref="U207" si="154">(I207+K207)*10/100</f>
        <v>31850.618175</v>
      </c>
      <c r="V207" s="19">
        <f>K207+N207+P207+R207+T207+U207+I207</f>
        <v>350356.79992499994</v>
      </c>
      <c r="W207" s="23">
        <v>0.5</v>
      </c>
      <c r="X207" s="20">
        <f>V207*W207</f>
        <v>175178.39996249997</v>
      </c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</row>
    <row r="208" spans="1:79" s="25" customFormat="1" ht="25.5" customHeight="1">
      <c r="A208" s="14"/>
      <c r="B208" s="28" t="s">
        <v>28</v>
      </c>
      <c r="C208" s="17" t="s">
        <v>25</v>
      </c>
      <c r="D208" s="18">
        <v>5.08</v>
      </c>
      <c r="E208" s="19" t="s">
        <v>223</v>
      </c>
      <c r="F208" s="17">
        <v>17697</v>
      </c>
      <c r="G208" s="17">
        <v>4.3</v>
      </c>
      <c r="H208" s="19">
        <f>F208*G208</f>
        <v>76097.099999999991</v>
      </c>
      <c r="I208" s="82">
        <f t="shared" si="152"/>
        <v>260252.08199999997</v>
      </c>
      <c r="J208" s="19">
        <v>25</v>
      </c>
      <c r="K208" s="19">
        <f>I208*25%</f>
        <v>65063.020499999991</v>
      </c>
      <c r="L208" s="19">
        <f t="shared" si="148"/>
        <v>325315.10249999998</v>
      </c>
      <c r="M208" s="19"/>
      <c r="N208" s="20"/>
      <c r="O208" s="19"/>
      <c r="P208" s="20"/>
      <c r="Q208" s="21"/>
      <c r="R208" s="21"/>
      <c r="S208" s="22"/>
      <c r="T208" s="19"/>
      <c r="U208" s="19">
        <f t="shared" si="149"/>
        <v>32531.510249999999</v>
      </c>
      <c r="V208" s="19">
        <f>K208+N208+P208+R208+T208+U208+I208</f>
        <v>357846.61274999997</v>
      </c>
      <c r="W208" s="23">
        <v>1</v>
      </c>
      <c r="X208" s="20">
        <f>V208*W208</f>
        <v>357846.61274999997</v>
      </c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</row>
    <row r="209" spans="1:79" s="25" customFormat="1" ht="25.5" customHeight="1">
      <c r="A209" s="14"/>
      <c r="B209" s="28"/>
      <c r="C209" s="17"/>
      <c r="D209" s="18"/>
      <c r="E209" s="19"/>
      <c r="F209" s="17"/>
      <c r="G209" s="17"/>
      <c r="H209" s="19"/>
      <c r="I209" s="82"/>
      <c r="J209" s="19"/>
      <c r="K209" s="19"/>
      <c r="L209" s="19"/>
      <c r="M209" s="19"/>
      <c r="N209" s="20"/>
      <c r="O209" s="19"/>
      <c r="P209" s="20"/>
      <c r="Q209" s="21"/>
      <c r="R209" s="21"/>
      <c r="S209" s="22"/>
      <c r="T209" s="19"/>
      <c r="U209" s="19"/>
      <c r="V209" s="19"/>
      <c r="W209" s="230">
        <f>SUM(W206:W208)</f>
        <v>1.75</v>
      </c>
      <c r="X209" s="230">
        <f t="shared" ref="X209" si="155">SUM(X206:X208)</f>
        <v>621654.46447499993</v>
      </c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</row>
    <row r="210" spans="1:79" s="25" customFormat="1" ht="18">
      <c r="A210" s="91"/>
      <c r="B210" s="217" t="s">
        <v>171</v>
      </c>
      <c r="C210" s="66"/>
      <c r="D210" s="65"/>
      <c r="E210" s="81"/>
      <c r="F210" s="65"/>
      <c r="G210" s="83"/>
      <c r="H210" s="82"/>
      <c r="I210" s="82"/>
      <c r="J210" s="65"/>
      <c r="K210" s="82"/>
      <c r="L210" s="82"/>
      <c r="M210" s="65"/>
      <c r="N210" s="84"/>
      <c r="O210" s="65"/>
      <c r="P210" s="84"/>
      <c r="Q210" s="65"/>
      <c r="R210" s="82"/>
      <c r="S210" s="65"/>
      <c r="T210" s="82"/>
      <c r="U210" s="19"/>
      <c r="V210" s="19"/>
      <c r="W210" s="85"/>
      <c r="X210" s="82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</row>
    <row r="211" spans="1:79" s="25" customFormat="1" ht="36">
      <c r="A211" s="91"/>
      <c r="B211" s="28" t="s">
        <v>278</v>
      </c>
      <c r="C211" s="66" t="s">
        <v>44</v>
      </c>
      <c r="D211" s="65">
        <v>12.1</v>
      </c>
      <c r="E211" s="81">
        <v>1</v>
      </c>
      <c r="F211" s="65">
        <v>17697</v>
      </c>
      <c r="G211" s="65">
        <v>4.12</v>
      </c>
      <c r="H211" s="82">
        <f t="shared" ref="H211" si="156">F211*G211</f>
        <v>72911.64</v>
      </c>
      <c r="I211" s="82">
        <f>H211*2.34</f>
        <v>170613.23759999999</v>
      </c>
      <c r="J211" s="65">
        <v>25</v>
      </c>
      <c r="K211" s="82">
        <f t="shared" ref="K211" si="157">I211*25%</f>
        <v>42653.309399999998</v>
      </c>
      <c r="L211" s="19">
        <f t="shared" ref="L211" si="158">I211+K211</f>
        <v>213266.54699999999</v>
      </c>
      <c r="M211" s="65"/>
      <c r="N211" s="84"/>
      <c r="O211" s="65"/>
      <c r="P211" s="84"/>
      <c r="Q211" s="65"/>
      <c r="R211" s="82"/>
      <c r="S211" s="65"/>
      <c r="T211" s="82"/>
      <c r="U211" s="19">
        <f>(I211+K211)*10/100</f>
        <v>21326.654699999999</v>
      </c>
      <c r="V211" s="19">
        <f>I211+K211+N211+P211+R211+T211+U211</f>
        <v>234593.20169999998</v>
      </c>
      <c r="W211" s="85">
        <v>1</v>
      </c>
      <c r="X211" s="82">
        <f>V211*W211</f>
        <v>234593.20169999998</v>
      </c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</row>
    <row r="212" spans="1:79" s="25" customFormat="1" ht="23.25" customHeight="1">
      <c r="A212" s="91"/>
      <c r="B212" s="147"/>
      <c r="C212" s="66"/>
      <c r="D212" s="65"/>
      <c r="E212" s="81"/>
      <c r="F212" s="65"/>
      <c r="G212" s="65"/>
      <c r="H212" s="82"/>
      <c r="I212" s="82"/>
      <c r="J212" s="65"/>
      <c r="K212" s="82"/>
      <c r="L212" s="82"/>
      <c r="M212" s="65"/>
      <c r="N212" s="84"/>
      <c r="O212" s="65"/>
      <c r="P212" s="84"/>
      <c r="Q212" s="65"/>
      <c r="R212" s="82"/>
      <c r="S212" s="65"/>
      <c r="T212" s="82"/>
      <c r="U212" s="19"/>
      <c r="V212" s="19"/>
      <c r="W212" s="114">
        <f>SUM(W211)</f>
        <v>1</v>
      </c>
      <c r="X212" s="114">
        <f t="shared" ref="X212" si="159">SUM(X211)</f>
        <v>234593.20169999998</v>
      </c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</row>
    <row r="213" spans="1:79" s="25" customFormat="1" ht="18">
      <c r="A213" s="91"/>
      <c r="B213" s="208" t="s">
        <v>166</v>
      </c>
      <c r="C213" s="66"/>
      <c r="D213" s="65"/>
      <c r="E213" s="81"/>
      <c r="F213" s="65"/>
      <c r="G213" s="65"/>
      <c r="H213" s="82"/>
      <c r="I213" s="82"/>
      <c r="J213" s="65"/>
      <c r="K213" s="82"/>
      <c r="L213" s="82"/>
      <c r="M213" s="65"/>
      <c r="N213" s="84"/>
      <c r="O213" s="65"/>
      <c r="P213" s="84"/>
      <c r="Q213" s="65"/>
      <c r="R213" s="82"/>
      <c r="S213" s="65"/>
      <c r="T213" s="82"/>
      <c r="U213" s="19"/>
      <c r="V213" s="19"/>
      <c r="W213" s="85"/>
      <c r="X213" s="82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</row>
    <row r="214" spans="1:79" ht="18">
      <c r="A214" s="91"/>
      <c r="B214" s="65" t="s">
        <v>102</v>
      </c>
      <c r="C214" s="126">
        <v>5</v>
      </c>
      <c r="D214" s="65"/>
      <c r="E214" s="81"/>
      <c r="F214" s="19">
        <v>17697</v>
      </c>
      <c r="G214" s="58">
        <v>2.93</v>
      </c>
      <c r="H214" s="19">
        <f>F214*G214</f>
        <v>51852.210000000006</v>
      </c>
      <c r="I214" s="19">
        <f t="shared" ref="I214" si="160">H214*1.71</f>
        <v>88667.279100000014</v>
      </c>
      <c r="J214" s="58"/>
      <c r="K214" s="58"/>
      <c r="L214" s="58"/>
      <c r="M214" s="58"/>
      <c r="N214" s="58"/>
      <c r="O214" s="58"/>
      <c r="P214" s="20"/>
      <c r="Q214" s="58"/>
      <c r="R214" s="58"/>
      <c r="S214" s="58"/>
      <c r="T214" s="58"/>
      <c r="U214" s="19">
        <f>I214*10%</f>
        <v>8866.7279100000014</v>
      </c>
      <c r="V214" s="19">
        <f>K214+N214+P214+R214+T214+U214+I214</f>
        <v>97534.007010000016</v>
      </c>
      <c r="W214" s="29">
        <v>1</v>
      </c>
      <c r="X214" s="20">
        <f t="shared" ref="X214" si="161">V214*W214</f>
        <v>97534.007010000016</v>
      </c>
    </row>
    <row r="215" spans="1:79" ht="30.75" customHeight="1">
      <c r="A215" s="91"/>
      <c r="B215" s="65"/>
      <c r="C215" s="126"/>
      <c r="D215" s="65"/>
      <c r="E215" s="81"/>
      <c r="F215" s="19"/>
      <c r="G215" s="58"/>
      <c r="H215" s="19"/>
      <c r="I215" s="19"/>
      <c r="J215" s="58"/>
      <c r="K215" s="58"/>
      <c r="L215" s="58"/>
      <c r="M215" s="58"/>
      <c r="N215" s="58"/>
      <c r="O215" s="58"/>
      <c r="P215" s="20"/>
      <c r="Q215" s="58"/>
      <c r="R215" s="58"/>
      <c r="S215" s="58"/>
      <c r="T215" s="58"/>
      <c r="U215" s="19"/>
      <c r="V215" s="19"/>
      <c r="W215" s="114">
        <f>SUM(W214)</f>
        <v>1</v>
      </c>
      <c r="X215" s="114">
        <f t="shared" ref="X215" si="162">SUM(X214)</f>
        <v>97534.007010000016</v>
      </c>
    </row>
    <row r="216" spans="1:79" s="25" customFormat="1" ht="18">
      <c r="A216" s="91"/>
      <c r="B216" s="217" t="s">
        <v>172</v>
      </c>
      <c r="C216" s="66"/>
      <c r="D216" s="65"/>
      <c r="E216" s="81"/>
      <c r="F216" s="65"/>
      <c r="G216" s="83"/>
      <c r="H216" s="82"/>
      <c r="I216" s="82"/>
      <c r="J216" s="65"/>
      <c r="K216" s="82"/>
      <c r="L216" s="82"/>
      <c r="M216" s="65"/>
      <c r="N216" s="84"/>
      <c r="O216" s="65"/>
      <c r="P216" s="84"/>
      <c r="Q216" s="65"/>
      <c r="R216" s="82"/>
      <c r="S216" s="65"/>
      <c r="T216" s="82"/>
      <c r="U216" s="19"/>
      <c r="V216" s="19"/>
      <c r="W216" s="85"/>
      <c r="X216" s="82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</row>
    <row r="217" spans="1:79" ht="29.25" customHeight="1">
      <c r="A217" s="158"/>
      <c r="B217" s="80" t="s">
        <v>279</v>
      </c>
      <c r="C217" s="66" t="s">
        <v>236</v>
      </c>
      <c r="D217" s="66">
        <v>0.02</v>
      </c>
      <c r="E217" s="81" t="s">
        <v>223</v>
      </c>
      <c r="F217" s="82">
        <v>17697</v>
      </c>
      <c r="G217" s="138">
        <v>2.94</v>
      </c>
      <c r="H217" s="82">
        <f t="shared" ref="H217:H224" si="163">F217*G217</f>
        <v>52029.18</v>
      </c>
      <c r="I217" s="19">
        <f t="shared" ref="I217:I224" si="164">H217*1.71</f>
        <v>88969.897799999992</v>
      </c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19">
        <f>I217*10%</f>
        <v>8896.9897799999999</v>
      </c>
      <c r="V217" s="19">
        <f>K217+N217+P217+R217+T217+U217+I217</f>
        <v>97866.887579999995</v>
      </c>
      <c r="W217" s="85">
        <v>1</v>
      </c>
      <c r="X217" s="82">
        <f t="shared" ref="X217:X224" si="165">V217*W217</f>
        <v>97866.887579999995</v>
      </c>
    </row>
    <row r="218" spans="1:79" ht="29.25" customHeight="1">
      <c r="A218" s="158"/>
      <c r="B218" s="80" t="s">
        <v>279</v>
      </c>
      <c r="C218" s="66" t="s">
        <v>236</v>
      </c>
      <c r="D218" s="66">
        <v>10.130000000000001</v>
      </c>
      <c r="E218" s="81" t="s">
        <v>223</v>
      </c>
      <c r="F218" s="82">
        <v>17697</v>
      </c>
      <c r="G218" s="138">
        <v>3.16</v>
      </c>
      <c r="H218" s="82">
        <f t="shared" si="163"/>
        <v>55922.520000000004</v>
      </c>
      <c r="I218" s="19">
        <f t="shared" si="164"/>
        <v>95627.5092</v>
      </c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19">
        <f t="shared" ref="U218:U224" si="166">I218*10%</f>
        <v>9562.7509200000004</v>
      </c>
      <c r="V218" s="19">
        <f t="shared" ref="V218:V224" si="167">K218+N218+P218+R218+T218+U218+I218</f>
        <v>105190.26012000001</v>
      </c>
      <c r="W218" s="85">
        <v>1</v>
      </c>
      <c r="X218" s="82">
        <f t="shared" si="165"/>
        <v>105190.26012000001</v>
      </c>
    </row>
    <row r="219" spans="1:79" ht="29.25" customHeight="1">
      <c r="A219" s="158"/>
      <c r="B219" s="65" t="s">
        <v>235</v>
      </c>
      <c r="C219" s="66" t="s">
        <v>56</v>
      </c>
      <c r="D219" s="66">
        <v>10.130000000000001</v>
      </c>
      <c r="E219" s="81" t="s">
        <v>223</v>
      </c>
      <c r="F219" s="65">
        <v>17697</v>
      </c>
      <c r="G219" s="65">
        <v>4.46</v>
      </c>
      <c r="H219" s="82">
        <f t="shared" si="163"/>
        <v>78928.62</v>
      </c>
      <c r="I219" s="19">
        <f t="shared" si="164"/>
        <v>134967.94019999998</v>
      </c>
      <c r="J219" s="65"/>
      <c r="K219" s="65"/>
      <c r="L219" s="65"/>
      <c r="M219" s="65"/>
      <c r="N219" s="65"/>
      <c r="O219" s="65"/>
      <c r="P219" s="84"/>
      <c r="Q219" s="65"/>
      <c r="R219" s="65"/>
      <c r="S219" s="65"/>
      <c r="T219" s="82"/>
      <c r="U219" s="19">
        <f t="shared" si="166"/>
        <v>13496.794019999999</v>
      </c>
      <c r="V219" s="19">
        <f t="shared" si="167"/>
        <v>148464.73421999998</v>
      </c>
      <c r="W219" s="85">
        <v>0.5</v>
      </c>
      <c r="X219" s="82">
        <f t="shared" si="165"/>
        <v>74232.367109999992</v>
      </c>
    </row>
    <row r="220" spans="1:79" ht="24" customHeight="1">
      <c r="A220" s="158"/>
      <c r="B220" s="80" t="s">
        <v>235</v>
      </c>
      <c r="C220" s="66" t="s">
        <v>56</v>
      </c>
      <c r="D220" s="66">
        <v>6.04</v>
      </c>
      <c r="E220" s="81" t="s">
        <v>223</v>
      </c>
      <c r="F220" s="82">
        <v>17697</v>
      </c>
      <c r="G220" s="138">
        <v>4.2699999999999996</v>
      </c>
      <c r="H220" s="82">
        <f t="shared" si="163"/>
        <v>75566.189999999988</v>
      </c>
      <c r="I220" s="19">
        <f t="shared" si="164"/>
        <v>129218.18489999998</v>
      </c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19">
        <f t="shared" si="166"/>
        <v>12921.818489999998</v>
      </c>
      <c r="V220" s="19">
        <f t="shared" si="167"/>
        <v>142140.00338999997</v>
      </c>
      <c r="W220" s="85">
        <v>1</v>
      </c>
      <c r="X220" s="82">
        <f t="shared" si="165"/>
        <v>142140.00338999997</v>
      </c>
    </row>
    <row r="221" spans="1:79" ht="24" customHeight="1">
      <c r="A221" s="158"/>
      <c r="B221" s="65" t="s">
        <v>113</v>
      </c>
      <c r="C221" s="66" t="s">
        <v>51</v>
      </c>
      <c r="D221" s="83">
        <v>14.09</v>
      </c>
      <c r="E221" s="81" t="s">
        <v>223</v>
      </c>
      <c r="F221" s="65">
        <v>17697</v>
      </c>
      <c r="G221" s="65">
        <v>3.57</v>
      </c>
      <c r="H221" s="82">
        <f t="shared" ref="H221" si="168">F221*G221</f>
        <v>63178.289999999994</v>
      </c>
      <c r="I221" s="19">
        <f t="shared" si="164"/>
        <v>108034.87589999998</v>
      </c>
      <c r="J221" s="65"/>
      <c r="K221" s="65"/>
      <c r="L221" s="65"/>
      <c r="M221" s="65"/>
      <c r="N221" s="65"/>
      <c r="O221" s="65"/>
      <c r="P221" s="84"/>
      <c r="Q221" s="65"/>
      <c r="R221" s="65"/>
      <c r="S221" s="65"/>
      <c r="T221" s="82"/>
      <c r="U221" s="19">
        <f t="shared" ref="U221" si="169">I221*10%</f>
        <v>10803.487589999999</v>
      </c>
      <c r="V221" s="19">
        <f t="shared" ref="V221" si="170">K221+N221+P221+R221+T221+U221+I221</f>
        <v>118838.36348999999</v>
      </c>
      <c r="W221" s="85">
        <v>0.5</v>
      </c>
      <c r="X221" s="82">
        <f t="shared" ref="X221" si="171">V221*W221</f>
        <v>59419.181744999994</v>
      </c>
    </row>
    <row r="222" spans="1:79" ht="29.25" customHeight="1">
      <c r="A222" s="158"/>
      <c r="B222" s="65" t="s">
        <v>113</v>
      </c>
      <c r="C222" s="66" t="s">
        <v>51</v>
      </c>
      <c r="D222" s="83">
        <v>10.130000000000001</v>
      </c>
      <c r="E222" s="81" t="s">
        <v>223</v>
      </c>
      <c r="F222" s="65">
        <v>17697</v>
      </c>
      <c r="G222" s="65">
        <v>3.54</v>
      </c>
      <c r="H222" s="82">
        <f t="shared" si="163"/>
        <v>62647.38</v>
      </c>
      <c r="I222" s="19">
        <f t="shared" si="164"/>
        <v>107127.01979999999</v>
      </c>
      <c r="J222" s="65"/>
      <c r="K222" s="65"/>
      <c r="L222" s="65"/>
      <c r="M222" s="65"/>
      <c r="N222" s="65"/>
      <c r="O222" s="65"/>
      <c r="P222" s="84"/>
      <c r="Q222" s="65"/>
      <c r="R222" s="65"/>
      <c r="S222" s="65"/>
      <c r="T222" s="82"/>
      <c r="U222" s="19">
        <f t="shared" si="166"/>
        <v>10712.70198</v>
      </c>
      <c r="V222" s="19">
        <f t="shared" si="167"/>
        <v>117839.72177999999</v>
      </c>
      <c r="W222" s="85">
        <v>0.5</v>
      </c>
      <c r="X222" s="82">
        <f t="shared" si="165"/>
        <v>58919.860889999996</v>
      </c>
    </row>
    <row r="223" spans="1:79" ht="29.25" customHeight="1">
      <c r="A223" s="158"/>
      <c r="B223" s="80" t="s">
        <v>67</v>
      </c>
      <c r="C223" s="66">
        <v>2</v>
      </c>
      <c r="D223" s="66"/>
      <c r="E223" s="81"/>
      <c r="F223" s="65">
        <v>17697</v>
      </c>
      <c r="G223" s="65">
        <v>2.84</v>
      </c>
      <c r="H223" s="82">
        <f t="shared" si="163"/>
        <v>50259.479999999996</v>
      </c>
      <c r="I223" s="19">
        <f t="shared" si="164"/>
        <v>85943.710799999986</v>
      </c>
      <c r="J223" s="65"/>
      <c r="K223" s="65"/>
      <c r="L223" s="65"/>
      <c r="M223" s="65"/>
      <c r="N223" s="65"/>
      <c r="O223" s="65"/>
      <c r="P223" s="84"/>
      <c r="Q223" s="65"/>
      <c r="R223" s="65"/>
      <c r="S223" s="65"/>
      <c r="T223" s="82"/>
      <c r="U223" s="19">
        <f t="shared" si="166"/>
        <v>8594.371079999999</v>
      </c>
      <c r="V223" s="19">
        <f t="shared" si="167"/>
        <v>94538.081879999983</v>
      </c>
      <c r="W223" s="85">
        <v>1</v>
      </c>
      <c r="X223" s="82">
        <f t="shared" si="165"/>
        <v>94538.081879999983</v>
      </c>
    </row>
    <row r="224" spans="1:79" ht="29.25" customHeight="1">
      <c r="A224" s="158"/>
      <c r="B224" s="80" t="s">
        <v>69</v>
      </c>
      <c r="C224" s="66">
        <v>2</v>
      </c>
      <c r="D224" s="66"/>
      <c r="E224" s="81"/>
      <c r="F224" s="65">
        <v>17697</v>
      </c>
      <c r="G224" s="65">
        <v>2.84</v>
      </c>
      <c r="H224" s="82">
        <f t="shared" si="163"/>
        <v>50259.479999999996</v>
      </c>
      <c r="I224" s="19">
        <f t="shared" si="164"/>
        <v>85943.710799999986</v>
      </c>
      <c r="J224" s="65"/>
      <c r="K224" s="65"/>
      <c r="L224" s="65"/>
      <c r="M224" s="65"/>
      <c r="N224" s="65"/>
      <c r="O224" s="65"/>
      <c r="P224" s="84"/>
      <c r="Q224" s="65"/>
      <c r="R224" s="65"/>
      <c r="S224" s="65"/>
      <c r="T224" s="82"/>
      <c r="U224" s="19">
        <f t="shared" si="166"/>
        <v>8594.371079999999</v>
      </c>
      <c r="V224" s="19">
        <f t="shared" si="167"/>
        <v>94538.081879999983</v>
      </c>
      <c r="W224" s="85">
        <v>0.25</v>
      </c>
      <c r="X224" s="82">
        <f t="shared" si="165"/>
        <v>23634.520469999996</v>
      </c>
    </row>
    <row r="225" spans="1:79" ht="18">
      <c r="A225" s="158"/>
      <c r="B225" s="245"/>
      <c r="C225" s="246"/>
      <c r="D225" s="246"/>
      <c r="E225" s="247"/>
      <c r="F225" s="248"/>
      <c r="G225" s="248"/>
      <c r="H225" s="249"/>
      <c r="I225" s="19"/>
      <c r="J225" s="65"/>
      <c r="K225" s="65"/>
      <c r="L225" s="65"/>
      <c r="M225" s="65"/>
      <c r="N225" s="65"/>
      <c r="O225" s="65"/>
      <c r="P225" s="84"/>
      <c r="Q225" s="65"/>
      <c r="R225" s="65"/>
      <c r="S225" s="65"/>
      <c r="T225" s="82"/>
      <c r="U225" s="19"/>
      <c r="V225" s="19"/>
      <c r="W225" s="114">
        <f>SUM(W217:W224)</f>
        <v>5.75</v>
      </c>
      <c r="X225" s="114">
        <f>SUM(X217:X224)</f>
        <v>655941.16318499984</v>
      </c>
    </row>
    <row r="226" spans="1:79" ht="18">
      <c r="A226" s="158"/>
      <c r="B226" s="296" t="s">
        <v>173</v>
      </c>
      <c r="C226" s="297"/>
      <c r="D226" s="297"/>
      <c r="E226" s="297"/>
      <c r="F226" s="297"/>
      <c r="G226" s="297"/>
      <c r="H226" s="298"/>
      <c r="I226" s="82"/>
      <c r="J226" s="65"/>
      <c r="K226" s="65"/>
      <c r="L226" s="65"/>
      <c r="M226" s="65"/>
      <c r="N226" s="65"/>
      <c r="O226" s="65"/>
      <c r="P226" s="84"/>
      <c r="Q226" s="65"/>
      <c r="R226" s="65"/>
      <c r="S226" s="65"/>
      <c r="T226" s="82"/>
      <c r="U226" s="82"/>
      <c r="V226" s="82"/>
      <c r="W226" s="85"/>
      <c r="X226" s="82"/>
    </row>
    <row r="227" spans="1:79" s="25" customFormat="1" ht="18">
      <c r="A227" s="91"/>
      <c r="B227" s="212" t="s">
        <v>165</v>
      </c>
      <c r="C227" s="66"/>
      <c r="D227" s="65"/>
      <c r="E227" s="81"/>
      <c r="F227" s="65"/>
      <c r="G227" s="83"/>
      <c r="H227" s="82"/>
      <c r="I227" s="82"/>
      <c r="J227" s="65"/>
      <c r="K227" s="82"/>
      <c r="L227" s="82"/>
      <c r="M227" s="65"/>
      <c r="N227" s="84"/>
      <c r="O227" s="65"/>
      <c r="P227" s="84"/>
      <c r="Q227" s="65"/>
      <c r="R227" s="82"/>
      <c r="S227" s="65"/>
      <c r="T227" s="82"/>
      <c r="U227" s="19"/>
      <c r="V227" s="19"/>
      <c r="W227" s="85"/>
      <c r="X227" s="82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</row>
    <row r="228" spans="1:79" s="25" customFormat="1" ht="60.75" customHeight="1">
      <c r="A228" s="110"/>
      <c r="B228" s="111" t="s">
        <v>391</v>
      </c>
      <c r="C228" s="66" t="s">
        <v>25</v>
      </c>
      <c r="D228" s="83">
        <v>2.04</v>
      </c>
      <c r="E228" s="81" t="s">
        <v>223</v>
      </c>
      <c r="F228" s="65">
        <v>17697</v>
      </c>
      <c r="G228" s="65">
        <v>4.21</v>
      </c>
      <c r="H228" s="82">
        <f>F228*G228</f>
        <v>74504.37</v>
      </c>
      <c r="I228" s="82">
        <f>H228*3.42</f>
        <v>254804.94539999997</v>
      </c>
      <c r="J228" s="65">
        <v>25</v>
      </c>
      <c r="K228" s="82">
        <f>I228*25%</f>
        <v>63701.236349999992</v>
      </c>
      <c r="L228" s="19">
        <f t="shared" ref="L228:L240" si="172">I228+K228</f>
        <v>318506.18174999999</v>
      </c>
      <c r="M228" s="65">
        <v>50</v>
      </c>
      <c r="N228" s="84">
        <f>F228*50/100</f>
        <v>8848.5</v>
      </c>
      <c r="O228" s="65"/>
      <c r="P228" s="84"/>
      <c r="Q228" s="65"/>
      <c r="R228" s="82"/>
      <c r="S228" s="65"/>
      <c r="T228" s="82"/>
      <c r="U228" s="19">
        <f t="shared" ref="U228:U240" si="173">(I228+K228)*10/100</f>
        <v>31850.618175</v>
      </c>
      <c r="V228" s="19">
        <f>I228+K228+N228+P228+R228+T228+U228</f>
        <v>359205.299925</v>
      </c>
      <c r="W228" s="85">
        <v>1</v>
      </c>
      <c r="X228" s="82">
        <f>V228*W228</f>
        <v>359205.299925</v>
      </c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</row>
    <row r="229" spans="1:79" s="25" customFormat="1" ht="27" customHeight="1">
      <c r="A229" s="91"/>
      <c r="B229" s="113" t="s">
        <v>282</v>
      </c>
      <c r="C229" s="66" t="s">
        <v>25</v>
      </c>
      <c r="D229" s="83">
        <v>43</v>
      </c>
      <c r="E229" s="81" t="s">
        <v>223</v>
      </c>
      <c r="F229" s="65">
        <v>17697</v>
      </c>
      <c r="G229" s="65">
        <v>4.7699999999999996</v>
      </c>
      <c r="H229" s="82">
        <f>F229*G229</f>
        <v>84414.689999999988</v>
      </c>
      <c r="I229" s="82">
        <f t="shared" ref="I229:I240" si="174">H229*3.42</f>
        <v>288698.23979999998</v>
      </c>
      <c r="J229" s="65">
        <v>25</v>
      </c>
      <c r="K229" s="82">
        <f>I229*25%</f>
        <v>72174.559949999995</v>
      </c>
      <c r="L229" s="19">
        <f t="shared" si="172"/>
        <v>360872.79975000001</v>
      </c>
      <c r="M229" s="65"/>
      <c r="N229" s="84"/>
      <c r="O229" s="65"/>
      <c r="P229" s="84"/>
      <c r="Q229" s="65">
        <v>200</v>
      </c>
      <c r="R229" s="82">
        <f>Q229*F229/100</f>
        <v>35394</v>
      </c>
      <c r="S229" s="65"/>
      <c r="T229" s="82"/>
      <c r="U229" s="19">
        <f t="shared" si="173"/>
        <v>36087.279974999998</v>
      </c>
      <c r="V229" s="19">
        <f>I229+K229+N229+P229+R229+T229+U229</f>
        <v>432354.07972500002</v>
      </c>
      <c r="W229" s="85">
        <v>1</v>
      </c>
      <c r="X229" s="82">
        <f>V229*W229</f>
        <v>432354.07972500002</v>
      </c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</row>
    <row r="230" spans="1:79" s="25" customFormat="1" ht="27" customHeight="1">
      <c r="A230" s="91"/>
      <c r="B230" s="113" t="s">
        <v>282</v>
      </c>
      <c r="C230" s="66" t="s">
        <v>25</v>
      </c>
      <c r="D230" s="83">
        <v>1</v>
      </c>
      <c r="E230" s="24" t="s">
        <v>223</v>
      </c>
      <c r="F230" s="65">
        <v>17697</v>
      </c>
      <c r="G230" s="65">
        <v>4.17</v>
      </c>
      <c r="H230" s="82">
        <f t="shared" si="146"/>
        <v>73796.490000000005</v>
      </c>
      <c r="I230" s="82">
        <f t="shared" si="174"/>
        <v>252383.9958</v>
      </c>
      <c r="J230" s="65">
        <v>25</v>
      </c>
      <c r="K230" s="82">
        <f t="shared" si="147"/>
        <v>63095.998950000001</v>
      </c>
      <c r="L230" s="19">
        <f t="shared" si="172"/>
        <v>315479.99475000001</v>
      </c>
      <c r="M230" s="65"/>
      <c r="N230" s="84"/>
      <c r="O230" s="65"/>
      <c r="P230" s="84"/>
      <c r="Q230" s="65">
        <v>200</v>
      </c>
      <c r="R230" s="82">
        <f t="shared" ref="R230:R238" si="175">Q230*F230/100</f>
        <v>35394</v>
      </c>
      <c r="S230" s="65"/>
      <c r="T230" s="82"/>
      <c r="U230" s="19">
        <f t="shared" si="173"/>
        <v>31547.999475000004</v>
      </c>
      <c r="V230" s="19">
        <f t="shared" si="150"/>
        <v>382421.99422500003</v>
      </c>
      <c r="W230" s="85">
        <v>1</v>
      </c>
      <c r="X230" s="82">
        <f t="shared" si="151"/>
        <v>382421.99422500003</v>
      </c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</row>
    <row r="231" spans="1:79" s="25" customFormat="1" ht="27" customHeight="1">
      <c r="A231" s="91"/>
      <c r="B231" s="113" t="s">
        <v>282</v>
      </c>
      <c r="C231" s="66" t="s">
        <v>25</v>
      </c>
      <c r="D231" s="83">
        <v>4.04</v>
      </c>
      <c r="E231" s="81" t="s">
        <v>223</v>
      </c>
      <c r="F231" s="65">
        <v>17697</v>
      </c>
      <c r="G231" s="65">
        <v>4.26</v>
      </c>
      <c r="H231" s="82">
        <f t="shared" si="146"/>
        <v>75389.22</v>
      </c>
      <c r="I231" s="82">
        <f t="shared" si="174"/>
        <v>257831.1324</v>
      </c>
      <c r="J231" s="65">
        <v>25</v>
      </c>
      <c r="K231" s="82">
        <f t="shared" si="147"/>
        <v>64457.783100000001</v>
      </c>
      <c r="L231" s="19">
        <f t="shared" si="172"/>
        <v>322288.9155</v>
      </c>
      <c r="M231" s="65"/>
      <c r="N231" s="84"/>
      <c r="O231" s="65"/>
      <c r="P231" s="84"/>
      <c r="Q231" s="65">
        <v>200</v>
      </c>
      <c r="R231" s="82">
        <f t="shared" si="175"/>
        <v>35394</v>
      </c>
      <c r="S231" s="65"/>
      <c r="T231" s="82"/>
      <c r="U231" s="19">
        <f t="shared" si="173"/>
        <v>32228.891550000004</v>
      </c>
      <c r="V231" s="19">
        <f t="shared" si="150"/>
        <v>389911.80705</v>
      </c>
      <c r="W231" s="85">
        <v>1</v>
      </c>
      <c r="X231" s="82">
        <f t="shared" si="151"/>
        <v>389911.80705</v>
      </c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</row>
    <row r="232" spans="1:79" s="25" customFormat="1" ht="27" customHeight="1">
      <c r="A232" s="91"/>
      <c r="B232" s="113" t="s">
        <v>282</v>
      </c>
      <c r="C232" s="66" t="s">
        <v>26</v>
      </c>
      <c r="D232" s="65">
        <v>6.04</v>
      </c>
      <c r="E232" s="82">
        <v>2</v>
      </c>
      <c r="F232" s="65">
        <v>17697</v>
      </c>
      <c r="G232" s="65">
        <v>4.96</v>
      </c>
      <c r="H232" s="82">
        <f t="shared" ref="H232:H236" si="176">F232*G232</f>
        <v>87777.12</v>
      </c>
      <c r="I232" s="82">
        <f t="shared" si="174"/>
        <v>300197.75039999996</v>
      </c>
      <c r="J232" s="65">
        <v>25</v>
      </c>
      <c r="K232" s="82">
        <f t="shared" si="147"/>
        <v>75049.43759999999</v>
      </c>
      <c r="L232" s="19">
        <f t="shared" si="172"/>
        <v>375247.18799999997</v>
      </c>
      <c r="M232" s="65"/>
      <c r="N232" s="84"/>
      <c r="O232" s="65"/>
      <c r="P232" s="84"/>
      <c r="Q232" s="65">
        <v>200</v>
      </c>
      <c r="R232" s="82">
        <f t="shared" si="175"/>
        <v>35394</v>
      </c>
      <c r="S232" s="65"/>
      <c r="T232" s="82"/>
      <c r="U232" s="19">
        <f t="shared" si="173"/>
        <v>37524.718800000002</v>
      </c>
      <c r="V232" s="19">
        <f t="shared" si="150"/>
        <v>448165.9068</v>
      </c>
      <c r="W232" s="85">
        <v>1</v>
      </c>
      <c r="X232" s="82">
        <f t="shared" si="151"/>
        <v>448165.9068</v>
      </c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</row>
    <row r="233" spans="1:79" s="25" customFormat="1" ht="27" customHeight="1">
      <c r="A233" s="91"/>
      <c r="B233" s="113" t="s">
        <v>282</v>
      </c>
      <c r="C233" s="66" t="s">
        <v>25</v>
      </c>
      <c r="D233" s="65">
        <v>2.0499999999999998</v>
      </c>
      <c r="E233" s="81" t="s">
        <v>223</v>
      </c>
      <c r="F233" s="65">
        <v>17697</v>
      </c>
      <c r="G233" s="65">
        <v>4.21</v>
      </c>
      <c r="H233" s="82">
        <f t="shared" si="176"/>
        <v>74504.37</v>
      </c>
      <c r="I233" s="82">
        <f t="shared" si="174"/>
        <v>254804.94539999997</v>
      </c>
      <c r="J233" s="65">
        <v>25</v>
      </c>
      <c r="K233" s="82">
        <f t="shared" si="147"/>
        <v>63701.236349999992</v>
      </c>
      <c r="L233" s="19">
        <f t="shared" si="172"/>
        <v>318506.18174999999</v>
      </c>
      <c r="M233" s="65"/>
      <c r="N233" s="84"/>
      <c r="O233" s="65"/>
      <c r="P233" s="84"/>
      <c r="Q233" s="65">
        <v>200</v>
      </c>
      <c r="R233" s="82">
        <f t="shared" si="175"/>
        <v>35394</v>
      </c>
      <c r="S233" s="65"/>
      <c r="T233" s="82"/>
      <c r="U233" s="19">
        <f t="shared" si="173"/>
        <v>31850.618175</v>
      </c>
      <c r="V233" s="19">
        <f t="shared" si="150"/>
        <v>385750.799925</v>
      </c>
      <c r="W233" s="85">
        <v>1</v>
      </c>
      <c r="X233" s="82">
        <f>V233*W233</f>
        <v>385750.799925</v>
      </c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</row>
    <row r="234" spans="1:79" s="25" customFormat="1" ht="27" customHeight="1">
      <c r="A234" s="91"/>
      <c r="B234" s="113" t="s">
        <v>282</v>
      </c>
      <c r="C234" s="66" t="s">
        <v>25</v>
      </c>
      <c r="D234" s="65">
        <v>1.03</v>
      </c>
      <c r="E234" s="268" t="s">
        <v>223</v>
      </c>
      <c r="F234" s="65">
        <v>17697</v>
      </c>
      <c r="G234" s="65">
        <v>4.17</v>
      </c>
      <c r="H234" s="82">
        <f>F234*G234</f>
        <v>73796.490000000005</v>
      </c>
      <c r="I234" s="82">
        <f t="shared" si="174"/>
        <v>252383.9958</v>
      </c>
      <c r="J234" s="65">
        <v>25</v>
      </c>
      <c r="K234" s="82">
        <f t="shared" ref="K234" si="177">I234*25%</f>
        <v>63095.998950000001</v>
      </c>
      <c r="L234" s="19">
        <f>I234+K234</f>
        <v>315479.99475000001</v>
      </c>
      <c r="M234" s="65"/>
      <c r="N234" s="84"/>
      <c r="O234" s="65"/>
      <c r="P234" s="84"/>
      <c r="Q234" s="65">
        <v>200</v>
      </c>
      <c r="R234" s="82">
        <f>Q234*F234/100</f>
        <v>35394</v>
      </c>
      <c r="S234" s="65"/>
      <c r="T234" s="82"/>
      <c r="U234" s="19">
        <f>(I234+K234)*10/100</f>
        <v>31547.999475000004</v>
      </c>
      <c r="V234" s="19">
        <f t="shared" ref="V234" si="178">I234+K234+N234+P234+R234+T234+U234</f>
        <v>382421.99422500003</v>
      </c>
      <c r="W234" s="85">
        <v>1</v>
      </c>
      <c r="X234" s="82">
        <f t="shared" ref="X234" si="179">V234*W234</f>
        <v>382421.99422500003</v>
      </c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</row>
    <row r="235" spans="1:79" s="25" customFormat="1" ht="27" customHeight="1">
      <c r="A235" s="91"/>
      <c r="B235" s="113" t="s">
        <v>282</v>
      </c>
      <c r="C235" s="66" t="s">
        <v>25</v>
      </c>
      <c r="D235" s="65">
        <v>0.03</v>
      </c>
      <c r="E235" s="268" t="s">
        <v>223</v>
      </c>
      <c r="F235" s="65">
        <v>17697</v>
      </c>
      <c r="G235" s="65">
        <v>4.13</v>
      </c>
      <c r="H235" s="82">
        <f>F235*G235</f>
        <v>73088.61</v>
      </c>
      <c r="I235" s="82">
        <f t="shared" si="174"/>
        <v>249963.04619999998</v>
      </c>
      <c r="J235" s="65">
        <v>25</v>
      </c>
      <c r="K235" s="82">
        <f t="shared" ref="K235" si="180">I235*25%</f>
        <v>62490.761549999996</v>
      </c>
      <c r="L235" s="19">
        <f>I235+K235</f>
        <v>312453.80774999998</v>
      </c>
      <c r="M235" s="65"/>
      <c r="N235" s="84"/>
      <c r="O235" s="65"/>
      <c r="P235" s="84"/>
      <c r="Q235" s="65">
        <v>200</v>
      </c>
      <c r="R235" s="82">
        <f>Q235*F235/100</f>
        <v>35394</v>
      </c>
      <c r="S235" s="65"/>
      <c r="T235" s="82"/>
      <c r="U235" s="19">
        <f>(I235+K235)*10/100</f>
        <v>31245.380774999998</v>
      </c>
      <c r="V235" s="19">
        <f t="shared" ref="V235" si="181">I235+K235+N235+P235+R235+T235+U235</f>
        <v>379093.18852500001</v>
      </c>
      <c r="W235" s="85">
        <v>1</v>
      </c>
      <c r="X235" s="82">
        <f t="shared" ref="X235" si="182">V235*W235</f>
        <v>379093.18852500001</v>
      </c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</row>
    <row r="236" spans="1:79" s="25" customFormat="1" ht="27" customHeight="1">
      <c r="A236" s="91"/>
      <c r="B236" s="113" t="s">
        <v>280</v>
      </c>
      <c r="C236" s="66" t="s">
        <v>25</v>
      </c>
      <c r="D236" s="65">
        <v>6.04</v>
      </c>
      <c r="E236" s="81" t="s">
        <v>223</v>
      </c>
      <c r="F236" s="65">
        <v>17697</v>
      </c>
      <c r="G236" s="65">
        <v>4.3</v>
      </c>
      <c r="H236" s="82">
        <f t="shared" si="176"/>
        <v>76097.099999999991</v>
      </c>
      <c r="I236" s="82">
        <f t="shared" si="174"/>
        <v>260252.08199999997</v>
      </c>
      <c r="J236" s="65">
        <v>25</v>
      </c>
      <c r="K236" s="82">
        <f t="shared" si="147"/>
        <v>65063.020499999991</v>
      </c>
      <c r="L236" s="19">
        <f t="shared" si="172"/>
        <v>325315.10249999998</v>
      </c>
      <c r="M236" s="65"/>
      <c r="N236" s="84"/>
      <c r="O236" s="65"/>
      <c r="P236" s="84"/>
      <c r="Q236" s="65"/>
      <c r="R236" s="82">
        <f t="shared" si="175"/>
        <v>0</v>
      </c>
      <c r="S236" s="65"/>
      <c r="T236" s="82"/>
      <c r="U236" s="19">
        <f t="shared" si="173"/>
        <v>32531.510249999999</v>
      </c>
      <c r="V236" s="19">
        <f t="shared" si="150"/>
        <v>357846.61274999997</v>
      </c>
      <c r="W236" s="85">
        <v>1</v>
      </c>
      <c r="X236" s="82">
        <f t="shared" si="151"/>
        <v>357846.61274999997</v>
      </c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</row>
    <row r="237" spans="1:79" s="25" customFormat="1" ht="27" customHeight="1">
      <c r="A237" s="91"/>
      <c r="B237" s="113" t="s">
        <v>77</v>
      </c>
      <c r="C237" s="66" t="s">
        <v>37</v>
      </c>
      <c r="D237" s="83">
        <v>33.049999999999997</v>
      </c>
      <c r="E237" s="81" t="s">
        <v>22</v>
      </c>
      <c r="F237" s="65">
        <v>17697</v>
      </c>
      <c r="G237" s="65">
        <v>5.99</v>
      </c>
      <c r="H237" s="82">
        <f t="shared" ref="H237:H238" si="183">F237*G237</f>
        <v>106005.03</v>
      </c>
      <c r="I237" s="82">
        <f t="shared" si="174"/>
        <v>362537.20259999996</v>
      </c>
      <c r="J237" s="65">
        <v>25</v>
      </c>
      <c r="K237" s="82">
        <f t="shared" si="147"/>
        <v>90634.30064999999</v>
      </c>
      <c r="L237" s="19">
        <f t="shared" si="172"/>
        <v>453171.50324999995</v>
      </c>
      <c r="M237" s="65"/>
      <c r="N237" s="84"/>
      <c r="O237" s="65"/>
      <c r="P237" s="84"/>
      <c r="Q237" s="65">
        <v>80</v>
      </c>
      <c r="R237" s="82">
        <f t="shared" si="175"/>
        <v>14157.6</v>
      </c>
      <c r="S237" s="65"/>
      <c r="T237" s="82"/>
      <c r="U237" s="19">
        <f t="shared" si="173"/>
        <v>45317.150324999995</v>
      </c>
      <c r="V237" s="19">
        <f t="shared" si="150"/>
        <v>512646.25357499992</v>
      </c>
      <c r="W237" s="85">
        <v>0.5</v>
      </c>
      <c r="X237" s="82">
        <f t="shared" si="151"/>
        <v>256323.12678749996</v>
      </c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</row>
    <row r="238" spans="1:79" s="25" customFormat="1" ht="27" customHeight="1">
      <c r="A238" s="91"/>
      <c r="B238" s="113" t="s">
        <v>281</v>
      </c>
      <c r="C238" s="66" t="s">
        <v>25</v>
      </c>
      <c r="D238" s="65">
        <v>44.04</v>
      </c>
      <c r="E238" s="81" t="s">
        <v>223</v>
      </c>
      <c r="F238" s="65">
        <v>17697</v>
      </c>
      <c r="G238" s="65">
        <v>4.7699999999999996</v>
      </c>
      <c r="H238" s="82">
        <f t="shared" si="183"/>
        <v>84414.689999999988</v>
      </c>
      <c r="I238" s="82">
        <f t="shared" si="174"/>
        <v>288698.23979999998</v>
      </c>
      <c r="J238" s="65">
        <v>25</v>
      </c>
      <c r="K238" s="82">
        <f t="shared" si="147"/>
        <v>72174.559949999995</v>
      </c>
      <c r="L238" s="19">
        <f t="shared" si="172"/>
        <v>360872.79975000001</v>
      </c>
      <c r="M238" s="65"/>
      <c r="N238" s="84"/>
      <c r="O238" s="65"/>
      <c r="P238" s="84"/>
      <c r="Q238" s="65">
        <v>200</v>
      </c>
      <c r="R238" s="82">
        <f t="shared" si="175"/>
        <v>35394</v>
      </c>
      <c r="S238" s="65"/>
      <c r="T238" s="82"/>
      <c r="U238" s="19">
        <f t="shared" si="173"/>
        <v>36087.279974999998</v>
      </c>
      <c r="V238" s="19">
        <f t="shared" ref="V238:V240" si="184">I238+K238+N238+P238+R238+T238+U238</f>
        <v>432354.07972500002</v>
      </c>
      <c r="W238" s="85">
        <v>1</v>
      </c>
      <c r="X238" s="82">
        <f t="shared" ref="X238:X240" si="185">V238*W238</f>
        <v>432354.07972500002</v>
      </c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</row>
    <row r="239" spans="1:79" s="25" customFormat="1" ht="27" customHeight="1">
      <c r="A239" s="91"/>
      <c r="B239" s="113" t="s">
        <v>281</v>
      </c>
      <c r="C239" s="66" t="s">
        <v>25</v>
      </c>
      <c r="D239" s="65">
        <v>4.05</v>
      </c>
      <c r="E239" s="81" t="s">
        <v>223</v>
      </c>
      <c r="F239" s="65">
        <v>17697</v>
      </c>
      <c r="G239" s="65">
        <v>4.26</v>
      </c>
      <c r="H239" s="82">
        <f t="shared" ref="H239:H240" si="186">F239*G239</f>
        <v>75389.22</v>
      </c>
      <c r="I239" s="82">
        <f t="shared" si="174"/>
        <v>257831.1324</v>
      </c>
      <c r="J239" s="65">
        <v>25</v>
      </c>
      <c r="K239" s="82">
        <f t="shared" ref="K239:K240" si="187">I239*25%</f>
        <v>64457.783100000001</v>
      </c>
      <c r="L239" s="19">
        <f t="shared" si="172"/>
        <v>322288.9155</v>
      </c>
      <c r="M239" s="65"/>
      <c r="N239" s="84"/>
      <c r="O239" s="65"/>
      <c r="P239" s="84"/>
      <c r="Q239" s="65">
        <v>200</v>
      </c>
      <c r="R239" s="82">
        <f t="shared" ref="R239:R240" si="188">Q239*F239/100</f>
        <v>35394</v>
      </c>
      <c r="S239" s="65"/>
      <c r="T239" s="82"/>
      <c r="U239" s="19">
        <f t="shared" si="173"/>
        <v>32228.891550000004</v>
      </c>
      <c r="V239" s="19">
        <f t="shared" si="184"/>
        <v>389911.80705</v>
      </c>
      <c r="W239" s="85">
        <v>1</v>
      </c>
      <c r="X239" s="82">
        <f t="shared" si="185"/>
        <v>389911.80705</v>
      </c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</row>
    <row r="240" spans="1:79" s="25" customFormat="1" ht="27" customHeight="1">
      <c r="A240" s="91"/>
      <c r="B240" s="113" t="s">
        <v>78</v>
      </c>
      <c r="C240" s="66" t="s">
        <v>25</v>
      </c>
      <c r="D240" s="83">
        <v>3.02</v>
      </c>
      <c r="E240" s="81" t="s">
        <v>223</v>
      </c>
      <c r="F240" s="65">
        <v>17697</v>
      </c>
      <c r="G240" s="65">
        <v>4.26</v>
      </c>
      <c r="H240" s="82">
        <f t="shared" si="186"/>
        <v>75389.22</v>
      </c>
      <c r="I240" s="82">
        <f t="shared" si="174"/>
        <v>257831.1324</v>
      </c>
      <c r="J240" s="65">
        <v>25</v>
      </c>
      <c r="K240" s="82">
        <f t="shared" si="187"/>
        <v>64457.783100000001</v>
      </c>
      <c r="L240" s="19">
        <f t="shared" si="172"/>
        <v>322288.9155</v>
      </c>
      <c r="M240" s="65"/>
      <c r="N240" s="84"/>
      <c r="O240" s="65"/>
      <c r="P240" s="84"/>
      <c r="Q240" s="65"/>
      <c r="R240" s="82">
        <f t="shared" si="188"/>
        <v>0</v>
      </c>
      <c r="S240" s="65"/>
      <c r="T240" s="82"/>
      <c r="U240" s="19">
        <f t="shared" si="173"/>
        <v>32228.891550000004</v>
      </c>
      <c r="V240" s="19">
        <f t="shared" si="184"/>
        <v>354517.80705</v>
      </c>
      <c r="W240" s="85">
        <v>1</v>
      </c>
      <c r="X240" s="82">
        <f t="shared" si="185"/>
        <v>354517.80705</v>
      </c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</row>
    <row r="241" spans="1:79" s="200" customFormat="1" ht="18" hidden="1">
      <c r="A241" s="190"/>
      <c r="B241" s="191"/>
      <c r="C241" s="193"/>
      <c r="D241" s="192"/>
      <c r="E241" s="194"/>
      <c r="F241" s="192"/>
      <c r="G241" s="192"/>
      <c r="H241" s="195"/>
      <c r="I241" s="195"/>
      <c r="J241" s="192"/>
      <c r="K241" s="195"/>
      <c r="L241" s="195"/>
      <c r="M241" s="192"/>
      <c r="N241" s="196"/>
      <c r="O241" s="192"/>
      <c r="P241" s="196"/>
      <c r="Q241" s="192"/>
      <c r="R241" s="195"/>
      <c r="S241" s="192"/>
      <c r="T241" s="195"/>
      <c r="U241" s="197"/>
      <c r="V241" s="197"/>
      <c r="W241" s="198"/>
      <c r="X241" s="195"/>
      <c r="Y241" s="199"/>
      <c r="Z241" s="199"/>
      <c r="AA241" s="199"/>
      <c r="AB241" s="199"/>
      <c r="AC241" s="199"/>
      <c r="AD241" s="199"/>
      <c r="AE241" s="199"/>
      <c r="AF241" s="199"/>
      <c r="AG241" s="199"/>
      <c r="AH241" s="199"/>
      <c r="AI241" s="199"/>
      <c r="AJ241" s="199"/>
      <c r="AK241" s="199"/>
      <c r="AL241" s="199"/>
      <c r="AM241" s="199"/>
      <c r="AN241" s="199"/>
      <c r="AO241" s="199"/>
      <c r="AP241" s="199"/>
      <c r="AQ241" s="199"/>
      <c r="AR241" s="199"/>
      <c r="AS241" s="199"/>
      <c r="AT241" s="199"/>
      <c r="AU241" s="199"/>
      <c r="AV241" s="199"/>
      <c r="AW241" s="199"/>
      <c r="AX241" s="199"/>
      <c r="AY241" s="199"/>
      <c r="AZ241" s="199"/>
      <c r="BA241" s="199"/>
      <c r="BB241" s="199"/>
      <c r="BC241" s="199"/>
      <c r="BD241" s="199"/>
      <c r="BE241" s="199"/>
      <c r="BF241" s="199"/>
      <c r="BG241" s="199"/>
      <c r="BH241" s="199"/>
      <c r="BI241" s="199"/>
      <c r="BJ241" s="199"/>
      <c r="BK241" s="199"/>
      <c r="BL241" s="199"/>
      <c r="BM241" s="199"/>
      <c r="BN241" s="199"/>
      <c r="BO241" s="199"/>
      <c r="BP241" s="199"/>
      <c r="BQ241" s="199"/>
      <c r="BR241" s="199"/>
      <c r="BS241" s="199"/>
      <c r="BT241" s="199"/>
      <c r="BU241" s="199"/>
      <c r="BV241" s="199"/>
      <c r="BW241" s="199"/>
      <c r="BX241" s="199"/>
      <c r="BY241" s="199"/>
      <c r="BZ241" s="199"/>
      <c r="CA241" s="199"/>
    </row>
    <row r="242" spans="1:79" s="25" customFormat="1" ht="18">
      <c r="A242" s="91"/>
      <c r="B242" s="113"/>
      <c r="C242" s="66"/>
      <c r="D242" s="65"/>
      <c r="E242" s="81"/>
      <c r="F242" s="65"/>
      <c r="G242" s="65"/>
      <c r="H242" s="82"/>
      <c r="I242" s="82"/>
      <c r="J242" s="65"/>
      <c r="K242" s="82"/>
      <c r="L242" s="82"/>
      <c r="M242" s="65"/>
      <c r="N242" s="84"/>
      <c r="O242" s="65"/>
      <c r="P242" s="84"/>
      <c r="Q242" s="65"/>
      <c r="R242" s="82"/>
      <c r="S242" s="65"/>
      <c r="T242" s="82"/>
      <c r="U242" s="19"/>
      <c r="V242" s="19"/>
      <c r="W242" s="114">
        <f>SUM(W228:W241)</f>
        <v>12.5</v>
      </c>
      <c r="X242" s="114">
        <f>SUM(X228:X241)</f>
        <v>4950278.5037624994</v>
      </c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</row>
    <row r="243" spans="1:79" s="25" customFormat="1" ht="18">
      <c r="A243" s="91"/>
      <c r="B243" s="217" t="s">
        <v>171</v>
      </c>
      <c r="C243" s="66"/>
      <c r="D243" s="65"/>
      <c r="E243" s="81"/>
      <c r="F243" s="65"/>
      <c r="G243" s="65"/>
      <c r="H243" s="82"/>
      <c r="I243" s="82"/>
      <c r="J243" s="65"/>
      <c r="K243" s="82"/>
      <c r="L243" s="82"/>
      <c r="M243" s="65"/>
      <c r="N243" s="84"/>
      <c r="O243" s="65"/>
      <c r="P243" s="84"/>
      <c r="Q243" s="65"/>
      <c r="R243" s="82"/>
      <c r="S243" s="65"/>
      <c r="T243" s="82"/>
      <c r="U243" s="19"/>
      <c r="V243" s="19"/>
      <c r="W243" s="85"/>
      <c r="X243" s="82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</row>
    <row r="244" spans="1:79" s="25" customFormat="1" ht="30.75" customHeight="1">
      <c r="A244" s="91"/>
      <c r="B244" s="65" t="s">
        <v>267</v>
      </c>
      <c r="C244" s="66" t="s">
        <v>43</v>
      </c>
      <c r="D244" s="65">
        <v>38.06</v>
      </c>
      <c r="E244" s="81" t="s">
        <v>22</v>
      </c>
      <c r="F244" s="65">
        <v>17697</v>
      </c>
      <c r="G244" s="65">
        <v>4.53</v>
      </c>
      <c r="H244" s="82">
        <f t="shared" ref="H244:H276" si="189">F244*G244</f>
        <v>80167.41</v>
      </c>
      <c r="I244" s="82">
        <f>H244*2.34</f>
        <v>187591.73939999999</v>
      </c>
      <c r="J244" s="65">
        <v>25</v>
      </c>
      <c r="K244" s="82">
        <f t="shared" ref="K244:K276" si="190">I244*25%</f>
        <v>46897.934849999998</v>
      </c>
      <c r="L244" s="19">
        <f t="shared" ref="L244:L276" si="191">I244+K244</f>
        <v>234489.67424999998</v>
      </c>
      <c r="M244" s="65"/>
      <c r="N244" s="84"/>
      <c r="O244" s="65"/>
      <c r="P244" s="84"/>
      <c r="Q244" s="65"/>
      <c r="R244" s="82"/>
      <c r="S244" s="65">
        <v>25</v>
      </c>
      <c r="T244" s="82">
        <f>S244*F244/100</f>
        <v>4424.25</v>
      </c>
      <c r="U244" s="19">
        <f t="shared" ref="U244:U276" si="192">(I244+K244)*10/100</f>
        <v>23448.967424999995</v>
      </c>
      <c r="V244" s="19">
        <f t="shared" ref="V244:V281" si="193">I244+K244+N244+P244+R244+T244+U244</f>
        <v>262362.89167499996</v>
      </c>
      <c r="W244" s="85">
        <v>1</v>
      </c>
      <c r="X244" s="82">
        <f t="shared" ref="X244:X276" si="194">V244*W244</f>
        <v>262362.89167499996</v>
      </c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</row>
    <row r="245" spans="1:79" s="124" customFormat="1" ht="36">
      <c r="A245" s="121"/>
      <c r="B245" s="176" t="s">
        <v>283</v>
      </c>
      <c r="C245" s="66" t="s">
        <v>43</v>
      </c>
      <c r="D245" s="66">
        <v>38.04</v>
      </c>
      <c r="E245" s="81" t="s">
        <v>22</v>
      </c>
      <c r="F245" s="82">
        <v>17697</v>
      </c>
      <c r="G245" s="88">
        <v>4.53</v>
      </c>
      <c r="H245" s="82">
        <f t="shared" si="189"/>
        <v>80167.41</v>
      </c>
      <c r="I245" s="82">
        <f t="shared" ref="I245:I276" si="195">H245*2.34</f>
        <v>187591.73939999999</v>
      </c>
      <c r="J245" s="122">
        <v>25</v>
      </c>
      <c r="K245" s="82">
        <f t="shared" si="190"/>
        <v>46897.934849999998</v>
      </c>
      <c r="L245" s="19">
        <f t="shared" si="191"/>
        <v>234489.67424999998</v>
      </c>
      <c r="M245" s="83"/>
      <c r="N245" s="83"/>
      <c r="O245" s="83"/>
      <c r="P245" s="84"/>
      <c r="Q245" s="81"/>
      <c r="R245" s="82"/>
      <c r="S245" s="83"/>
      <c r="T245" s="82"/>
      <c r="U245" s="19">
        <f t="shared" si="192"/>
        <v>23448.967424999995</v>
      </c>
      <c r="V245" s="19">
        <f t="shared" si="193"/>
        <v>257938.64167499996</v>
      </c>
      <c r="W245" s="85">
        <v>1</v>
      </c>
      <c r="X245" s="84">
        <f t="shared" si="194"/>
        <v>257938.64167499996</v>
      </c>
      <c r="Y245" s="123"/>
      <c r="Z245" s="123"/>
      <c r="AA245" s="123"/>
      <c r="AB245" s="123"/>
      <c r="AC245" s="123"/>
      <c r="AD245" s="123"/>
      <c r="AE245" s="123"/>
      <c r="AF245" s="123"/>
      <c r="AG245" s="123"/>
      <c r="AH245" s="123"/>
      <c r="AI245" s="123"/>
      <c r="AJ245" s="123"/>
      <c r="AK245" s="123"/>
      <c r="AL245" s="123"/>
      <c r="AM245" s="123"/>
      <c r="AN245" s="123"/>
      <c r="AO245" s="123"/>
      <c r="AP245" s="123"/>
      <c r="AQ245" s="123"/>
      <c r="AR245" s="123"/>
      <c r="AS245" s="123"/>
      <c r="AT245" s="123"/>
      <c r="AU245" s="123"/>
      <c r="AV245" s="123"/>
      <c r="AW245" s="123"/>
      <c r="AX245" s="123"/>
      <c r="AY245" s="123"/>
      <c r="AZ245" s="123"/>
      <c r="BA245" s="123"/>
      <c r="BB245" s="123"/>
      <c r="BC245" s="123"/>
      <c r="BD245" s="123"/>
      <c r="BE245" s="123"/>
      <c r="BF245" s="123"/>
      <c r="BG245" s="123"/>
      <c r="BH245" s="123"/>
      <c r="BI245" s="123"/>
      <c r="BJ245" s="123"/>
      <c r="BK245" s="123"/>
      <c r="BL245" s="123"/>
      <c r="BM245" s="123"/>
      <c r="BN245" s="123"/>
      <c r="BO245" s="123"/>
      <c r="BP245" s="123"/>
      <c r="BQ245" s="123"/>
      <c r="BR245" s="123"/>
      <c r="BS245" s="123"/>
      <c r="BT245" s="123"/>
      <c r="BU245" s="123"/>
      <c r="BV245" s="123"/>
      <c r="BW245" s="123"/>
      <c r="BX245" s="123"/>
      <c r="BY245" s="123"/>
      <c r="BZ245" s="123"/>
      <c r="CA245" s="123"/>
    </row>
    <row r="246" spans="1:79" s="124" customFormat="1" ht="36">
      <c r="A246" s="121"/>
      <c r="B246" s="176" t="s">
        <v>283</v>
      </c>
      <c r="C246" s="66" t="s">
        <v>43</v>
      </c>
      <c r="D246" s="66">
        <v>38.04</v>
      </c>
      <c r="E246" s="81" t="s">
        <v>22</v>
      </c>
      <c r="F246" s="82">
        <v>17697</v>
      </c>
      <c r="G246" s="88">
        <v>4.53</v>
      </c>
      <c r="H246" s="82">
        <f t="shared" ref="H246" si="196">F246*G246</f>
        <v>80167.41</v>
      </c>
      <c r="I246" s="82">
        <f t="shared" si="195"/>
        <v>187591.73939999999</v>
      </c>
      <c r="J246" s="122">
        <v>25</v>
      </c>
      <c r="K246" s="82">
        <f t="shared" ref="K246" si="197">I246*25%</f>
        <v>46897.934849999998</v>
      </c>
      <c r="L246" s="19">
        <f t="shared" si="191"/>
        <v>234489.67424999998</v>
      </c>
      <c r="M246" s="83"/>
      <c r="N246" s="83"/>
      <c r="O246" s="83"/>
      <c r="P246" s="84"/>
      <c r="Q246" s="81"/>
      <c r="R246" s="82"/>
      <c r="S246" s="83"/>
      <c r="T246" s="82"/>
      <c r="U246" s="19">
        <f t="shared" si="192"/>
        <v>23448.967424999995</v>
      </c>
      <c r="V246" s="19">
        <f t="shared" ref="V246" si="198">I246+K246+N246+P246+R246+T246+U246</f>
        <v>257938.64167499996</v>
      </c>
      <c r="W246" s="85">
        <v>0.5</v>
      </c>
      <c r="X246" s="84">
        <f t="shared" ref="X246" si="199">V246*W246</f>
        <v>128969.32083749998</v>
      </c>
      <c r="Y246" s="123"/>
      <c r="Z246" s="123"/>
      <c r="AA246" s="123"/>
      <c r="AB246" s="123"/>
      <c r="AC246" s="123"/>
      <c r="AD246" s="123"/>
      <c r="AE246" s="123"/>
      <c r="AF246" s="123"/>
      <c r="AG246" s="123"/>
      <c r="AH246" s="123"/>
      <c r="AI246" s="123"/>
      <c r="AJ246" s="123"/>
      <c r="AK246" s="123"/>
      <c r="AL246" s="123"/>
      <c r="AM246" s="123"/>
      <c r="AN246" s="123"/>
      <c r="AO246" s="123"/>
      <c r="AP246" s="123"/>
      <c r="AQ246" s="123"/>
      <c r="AR246" s="123"/>
      <c r="AS246" s="123"/>
      <c r="AT246" s="123"/>
      <c r="AU246" s="123"/>
      <c r="AV246" s="123"/>
      <c r="AW246" s="123"/>
      <c r="AX246" s="123"/>
      <c r="AY246" s="123"/>
      <c r="AZ246" s="123"/>
      <c r="BA246" s="123"/>
      <c r="BB246" s="123"/>
      <c r="BC246" s="123"/>
      <c r="BD246" s="123"/>
      <c r="BE246" s="123"/>
      <c r="BF246" s="123"/>
      <c r="BG246" s="123"/>
      <c r="BH246" s="123"/>
      <c r="BI246" s="123"/>
      <c r="BJ246" s="123"/>
      <c r="BK246" s="123"/>
      <c r="BL246" s="123"/>
      <c r="BM246" s="123"/>
      <c r="BN246" s="123"/>
      <c r="BO246" s="123"/>
      <c r="BP246" s="123"/>
      <c r="BQ246" s="123"/>
      <c r="BR246" s="123"/>
      <c r="BS246" s="123"/>
      <c r="BT246" s="123"/>
      <c r="BU246" s="123"/>
      <c r="BV246" s="123"/>
      <c r="BW246" s="123"/>
      <c r="BX246" s="123"/>
      <c r="BY246" s="123"/>
      <c r="BZ246" s="123"/>
      <c r="CA246" s="123"/>
    </row>
    <row r="247" spans="1:79" s="25" customFormat="1" ht="18">
      <c r="A247" s="91"/>
      <c r="B247" s="111" t="s">
        <v>284</v>
      </c>
      <c r="C247" s="66" t="s">
        <v>44</v>
      </c>
      <c r="D247" s="113">
        <v>11.02</v>
      </c>
      <c r="E247" s="82">
        <v>1</v>
      </c>
      <c r="F247" s="65">
        <v>17697</v>
      </c>
      <c r="G247" s="65">
        <v>4.12</v>
      </c>
      <c r="H247" s="82">
        <f t="shared" si="189"/>
        <v>72911.64</v>
      </c>
      <c r="I247" s="82">
        <f t="shared" si="195"/>
        <v>170613.23759999999</v>
      </c>
      <c r="J247" s="65">
        <v>25</v>
      </c>
      <c r="K247" s="82">
        <f t="shared" si="190"/>
        <v>42653.309399999998</v>
      </c>
      <c r="L247" s="19">
        <f t="shared" si="191"/>
        <v>213266.54699999999</v>
      </c>
      <c r="M247" s="65"/>
      <c r="N247" s="65"/>
      <c r="O247" s="65"/>
      <c r="P247" s="65"/>
      <c r="Q247" s="65">
        <v>150</v>
      </c>
      <c r="R247" s="82">
        <f t="shared" ref="R247:R265" si="200">Q247*F247/100</f>
        <v>26545.5</v>
      </c>
      <c r="S247" s="65"/>
      <c r="T247" s="65"/>
      <c r="U247" s="19">
        <f t="shared" si="192"/>
        <v>21326.654699999999</v>
      </c>
      <c r="V247" s="19">
        <f t="shared" si="193"/>
        <v>261138.70169999998</v>
      </c>
      <c r="W247" s="85">
        <v>1</v>
      </c>
      <c r="X247" s="82">
        <f t="shared" si="194"/>
        <v>261138.70169999998</v>
      </c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</row>
    <row r="248" spans="1:79" s="25" customFormat="1" ht="18">
      <c r="A248" s="91"/>
      <c r="B248" s="111" t="s">
        <v>284</v>
      </c>
      <c r="C248" s="66" t="s">
        <v>43</v>
      </c>
      <c r="D248" s="65">
        <v>15.04</v>
      </c>
      <c r="E248" s="81" t="s">
        <v>22</v>
      </c>
      <c r="F248" s="65">
        <v>17697</v>
      </c>
      <c r="G248" s="65">
        <v>4.34</v>
      </c>
      <c r="H248" s="82">
        <f t="shared" si="189"/>
        <v>76804.98</v>
      </c>
      <c r="I248" s="82">
        <f t="shared" si="195"/>
        <v>179723.65319999997</v>
      </c>
      <c r="J248" s="65">
        <v>25</v>
      </c>
      <c r="K248" s="82">
        <f t="shared" si="190"/>
        <v>44930.913299999993</v>
      </c>
      <c r="L248" s="19">
        <f t="shared" si="191"/>
        <v>224654.56649999996</v>
      </c>
      <c r="M248" s="65"/>
      <c r="N248" s="84"/>
      <c r="O248" s="65"/>
      <c r="P248" s="84"/>
      <c r="Q248" s="65">
        <v>150</v>
      </c>
      <c r="R248" s="82">
        <f t="shared" si="200"/>
        <v>26545.5</v>
      </c>
      <c r="S248" s="65"/>
      <c r="T248" s="82"/>
      <c r="U248" s="19">
        <f t="shared" si="192"/>
        <v>22465.456649999996</v>
      </c>
      <c r="V248" s="19">
        <f t="shared" si="193"/>
        <v>273665.52314999996</v>
      </c>
      <c r="W248" s="85">
        <v>1</v>
      </c>
      <c r="X248" s="82">
        <f t="shared" si="194"/>
        <v>273665.52314999996</v>
      </c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</row>
    <row r="249" spans="1:79" s="25" customFormat="1" ht="18">
      <c r="A249" s="91"/>
      <c r="B249" s="111" t="s">
        <v>284</v>
      </c>
      <c r="C249" s="66" t="s">
        <v>43</v>
      </c>
      <c r="D249" s="65">
        <v>37.08</v>
      </c>
      <c r="E249" s="81" t="s">
        <v>22</v>
      </c>
      <c r="F249" s="65">
        <v>17697</v>
      </c>
      <c r="G249" s="65">
        <v>4.53</v>
      </c>
      <c r="H249" s="82">
        <f t="shared" si="189"/>
        <v>80167.41</v>
      </c>
      <c r="I249" s="82">
        <f t="shared" si="195"/>
        <v>187591.73939999999</v>
      </c>
      <c r="J249" s="65">
        <v>25</v>
      </c>
      <c r="K249" s="82">
        <f t="shared" si="190"/>
        <v>46897.934849999998</v>
      </c>
      <c r="L249" s="19">
        <f t="shared" si="191"/>
        <v>234489.67424999998</v>
      </c>
      <c r="M249" s="65"/>
      <c r="N249" s="65"/>
      <c r="O249" s="65"/>
      <c r="P249" s="65"/>
      <c r="Q249" s="65">
        <v>150</v>
      </c>
      <c r="R249" s="82">
        <f t="shared" si="200"/>
        <v>26545.5</v>
      </c>
      <c r="S249" s="65"/>
      <c r="T249" s="65"/>
      <c r="U249" s="19">
        <f t="shared" si="192"/>
        <v>23448.967424999995</v>
      </c>
      <c r="V249" s="19">
        <f t="shared" si="193"/>
        <v>284484.14167499996</v>
      </c>
      <c r="W249" s="85">
        <v>1</v>
      </c>
      <c r="X249" s="82">
        <f t="shared" si="194"/>
        <v>284484.14167499996</v>
      </c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</row>
    <row r="250" spans="1:79" s="25" customFormat="1" ht="18">
      <c r="A250" s="91"/>
      <c r="B250" s="111" t="s">
        <v>284</v>
      </c>
      <c r="C250" s="66" t="s">
        <v>41</v>
      </c>
      <c r="D250" s="65">
        <v>30.11</v>
      </c>
      <c r="E250" s="81" t="s">
        <v>223</v>
      </c>
      <c r="F250" s="65">
        <v>17697</v>
      </c>
      <c r="G250" s="83">
        <v>3.73</v>
      </c>
      <c r="H250" s="82">
        <f t="shared" si="189"/>
        <v>66009.81</v>
      </c>
      <c r="I250" s="82">
        <f t="shared" si="195"/>
        <v>154462.95539999998</v>
      </c>
      <c r="J250" s="65">
        <v>25</v>
      </c>
      <c r="K250" s="82">
        <f t="shared" si="190"/>
        <v>38615.738849999994</v>
      </c>
      <c r="L250" s="19">
        <f t="shared" si="191"/>
        <v>193078.69424999997</v>
      </c>
      <c r="M250" s="65"/>
      <c r="N250" s="65"/>
      <c r="O250" s="65"/>
      <c r="P250" s="65"/>
      <c r="Q250" s="65">
        <v>150</v>
      </c>
      <c r="R250" s="82">
        <f t="shared" si="200"/>
        <v>26545.5</v>
      </c>
      <c r="S250" s="65"/>
      <c r="T250" s="65"/>
      <c r="U250" s="19">
        <f t="shared" si="192"/>
        <v>19307.869424999997</v>
      </c>
      <c r="V250" s="19">
        <f t="shared" si="193"/>
        <v>238932.06367499998</v>
      </c>
      <c r="W250" s="85">
        <v>1</v>
      </c>
      <c r="X250" s="82">
        <f t="shared" si="194"/>
        <v>238932.06367499998</v>
      </c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</row>
    <row r="251" spans="1:79" s="87" customFormat="1" ht="18">
      <c r="A251" s="125"/>
      <c r="B251" s="111" t="s">
        <v>284</v>
      </c>
      <c r="C251" s="66" t="s">
        <v>41</v>
      </c>
      <c r="D251" s="65">
        <v>2.11</v>
      </c>
      <c r="E251" s="81" t="s">
        <v>223</v>
      </c>
      <c r="F251" s="65">
        <v>17697</v>
      </c>
      <c r="G251" s="65">
        <v>3.41</v>
      </c>
      <c r="H251" s="82">
        <f t="shared" si="189"/>
        <v>60346.770000000004</v>
      </c>
      <c r="I251" s="82">
        <f t="shared" si="195"/>
        <v>141211.4418</v>
      </c>
      <c r="J251" s="65">
        <v>25</v>
      </c>
      <c r="K251" s="82">
        <f t="shared" si="190"/>
        <v>35302.86045</v>
      </c>
      <c r="L251" s="19">
        <f t="shared" si="191"/>
        <v>176514.30225000001</v>
      </c>
      <c r="M251" s="65"/>
      <c r="N251" s="65"/>
      <c r="O251" s="65"/>
      <c r="P251" s="65"/>
      <c r="Q251" s="65">
        <v>150</v>
      </c>
      <c r="R251" s="82">
        <f t="shared" si="200"/>
        <v>26545.5</v>
      </c>
      <c r="S251" s="65"/>
      <c r="T251" s="65"/>
      <c r="U251" s="19">
        <f t="shared" si="192"/>
        <v>17651.430225</v>
      </c>
      <c r="V251" s="19">
        <f t="shared" si="193"/>
        <v>220711.232475</v>
      </c>
      <c r="W251" s="85">
        <v>1</v>
      </c>
      <c r="X251" s="82">
        <f t="shared" si="194"/>
        <v>220711.232475</v>
      </c>
      <c r="Y251" s="86"/>
      <c r="Z251" s="86"/>
      <c r="AA251" s="86"/>
      <c r="AB251" s="86"/>
      <c r="AC251" s="86"/>
      <c r="AD251" s="86"/>
      <c r="AE251" s="86"/>
      <c r="AF251" s="86"/>
      <c r="AG251" s="86"/>
      <c r="AH251" s="86"/>
      <c r="AI251" s="86"/>
      <c r="AJ251" s="86"/>
      <c r="AK251" s="86"/>
      <c r="AL251" s="86"/>
      <c r="AM251" s="86"/>
      <c r="AN251" s="86"/>
      <c r="AO251" s="86"/>
      <c r="AP251" s="86"/>
      <c r="AQ251" s="86"/>
      <c r="AR251" s="86"/>
      <c r="AS251" s="86"/>
      <c r="AT251" s="86"/>
      <c r="AU251" s="86"/>
      <c r="AV251" s="86"/>
      <c r="AW251" s="86"/>
      <c r="AX251" s="86"/>
      <c r="AY251" s="86"/>
      <c r="AZ251" s="86"/>
      <c r="BA251" s="86"/>
      <c r="BB251" s="86"/>
      <c r="BC251" s="86"/>
      <c r="BD251" s="86"/>
      <c r="BE251" s="86"/>
      <c r="BF251" s="86"/>
      <c r="BG251" s="86"/>
      <c r="BH251" s="86"/>
      <c r="BI251" s="86"/>
      <c r="BJ251" s="86"/>
      <c r="BK251" s="86"/>
      <c r="BL251" s="86"/>
      <c r="BM251" s="86"/>
      <c r="BN251" s="86"/>
      <c r="BO251" s="86"/>
      <c r="BP251" s="86"/>
      <c r="BQ251" s="86"/>
      <c r="BR251" s="86"/>
      <c r="BS251" s="86"/>
      <c r="BT251" s="86"/>
      <c r="BU251" s="86"/>
      <c r="BV251" s="86"/>
      <c r="BW251" s="86"/>
      <c r="BX251" s="86"/>
      <c r="BY251" s="86"/>
      <c r="BZ251" s="86"/>
      <c r="CA251" s="86"/>
    </row>
    <row r="252" spans="1:79" s="25" customFormat="1" ht="18">
      <c r="A252" s="91"/>
      <c r="B252" s="111" t="s">
        <v>284</v>
      </c>
      <c r="C252" s="66" t="s">
        <v>44</v>
      </c>
      <c r="D252" s="65">
        <v>25.11</v>
      </c>
      <c r="E252" s="82">
        <v>1</v>
      </c>
      <c r="F252" s="65">
        <v>17697</v>
      </c>
      <c r="G252" s="65">
        <v>4.41</v>
      </c>
      <c r="H252" s="82">
        <f t="shared" si="189"/>
        <v>78043.77</v>
      </c>
      <c r="I252" s="82">
        <f t="shared" si="195"/>
        <v>182622.42180000001</v>
      </c>
      <c r="J252" s="65">
        <v>25</v>
      </c>
      <c r="K252" s="82">
        <f t="shared" si="190"/>
        <v>45655.605450000003</v>
      </c>
      <c r="L252" s="19">
        <f t="shared" si="191"/>
        <v>228278.02725000001</v>
      </c>
      <c r="M252" s="65"/>
      <c r="N252" s="65"/>
      <c r="O252" s="65"/>
      <c r="P252" s="65"/>
      <c r="Q252" s="65">
        <v>150</v>
      </c>
      <c r="R252" s="82">
        <f t="shared" si="200"/>
        <v>26545.5</v>
      </c>
      <c r="S252" s="65"/>
      <c r="T252" s="82"/>
      <c r="U252" s="19">
        <f t="shared" si="192"/>
        <v>22827.802725000001</v>
      </c>
      <c r="V252" s="19">
        <f t="shared" si="193"/>
        <v>277651.329975</v>
      </c>
      <c r="W252" s="85">
        <v>1</v>
      </c>
      <c r="X252" s="82">
        <f t="shared" si="194"/>
        <v>277651.329975</v>
      </c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</row>
    <row r="253" spans="1:79" s="25" customFormat="1" ht="18">
      <c r="A253" s="91"/>
      <c r="B253" s="111" t="s">
        <v>284</v>
      </c>
      <c r="C253" s="66" t="s">
        <v>43</v>
      </c>
      <c r="D253" s="65">
        <v>39.03</v>
      </c>
      <c r="E253" s="81" t="s">
        <v>22</v>
      </c>
      <c r="F253" s="65">
        <v>17697</v>
      </c>
      <c r="G253" s="65">
        <v>4.53</v>
      </c>
      <c r="H253" s="82">
        <f t="shared" si="189"/>
        <v>80167.41</v>
      </c>
      <c r="I253" s="82">
        <f t="shared" si="195"/>
        <v>187591.73939999999</v>
      </c>
      <c r="J253" s="65">
        <v>25</v>
      </c>
      <c r="K253" s="82">
        <f t="shared" si="190"/>
        <v>46897.934849999998</v>
      </c>
      <c r="L253" s="19">
        <f t="shared" si="191"/>
        <v>234489.67424999998</v>
      </c>
      <c r="M253" s="65"/>
      <c r="N253" s="65"/>
      <c r="O253" s="65"/>
      <c r="P253" s="65"/>
      <c r="Q253" s="65">
        <v>150</v>
      </c>
      <c r="R253" s="82">
        <f t="shared" si="200"/>
        <v>26545.5</v>
      </c>
      <c r="S253" s="65"/>
      <c r="T253" s="82"/>
      <c r="U253" s="19">
        <f t="shared" si="192"/>
        <v>23448.967424999995</v>
      </c>
      <c r="V253" s="19">
        <f t="shared" si="193"/>
        <v>284484.14167499996</v>
      </c>
      <c r="W253" s="85">
        <v>1</v>
      </c>
      <c r="X253" s="82">
        <f t="shared" si="194"/>
        <v>284484.14167499996</v>
      </c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</row>
    <row r="254" spans="1:79" s="25" customFormat="1" ht="18">
      <c r="A254" s="91"/>
      <c r="B254" s="111" t="s">
        <v>284</v>
      </c>
      <c r="C254" s="126" t="s">
        <v>43</v>
      </c>
      <c r="D254" s="83">
        <v>35.049999999999997</v>
      </c>
      <c r="E254" s="81" t="s">
        <v>22</v>
      </c>
      <c r="F254" s="65">
        <v>17697</v>
      </c>
      <c r="G254" s="65">
        <v>4.53</v>
      </c>
      <c r="H254" s="82">
        <f t="shared" si="189"/>
        <v>80167.41</v>
      </c>
      <c r="I254" s="82">
        <f t="shared" si="195"/>
        <v>187591.73939999999</v>
      </c>
      <c r="J254" s="65">
        <v>25</v>
      </c>
      <c r="K254" s="82">
        <f t="shared" si="190"/>
        <v>46897.934849999998</v>
      </c>
      <c r="L254" s="19">
        <f t="shared" si="191"/>
        <v>234489.67424999998</v>
      </c>
      <c r="M254" s="65"/>
      <c r="N254" s="84"/>
      <c r="O254" s="65"/>
      <c r="P254" s="84"/>
      <c r="Q254" s="65">
        <v>150</v>
      </c>
      <c r="R254" s="82">
        <f t="shared" si="200"/>
        <v>26545.5</v>
      </c>
      <c r="S254" s="65"/>
      <c r="T254" s="82"/>
      <c r="U254" s="19">
        <f t="shared" si="192"/>
        <v>23448.967424999995</v>
      </c>
      <c r="V254" s="19">
        <f t="shared" si="193"/>
        <v>284484.14167499996</v>
      </c>
      <c r="W254" s="85">
        <v>1</v>
      </c>
      <c r="X254" s="82">
        <f t="shared" si="194"/>
        <v>284484.14167499996</v>
      </c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</row>
    <row r="255" spans="1:79" s="25" customFormat="1" ht="18">
      <c r="A255" s="91"/>
      <c r="B255" s="111" t="s">
        <v>284</v>
      </c>
      <c r="C255" s="66" t="s">
        <v>44</v>
      </c>
      <c r="D255" s="65">
        <v>14.01</v>
      </c>
      <c r="E255" s="82">
        <v>1</v>
      </c>
      <c r="F255" s="65">
        <v>17697</v>
      </c>
      <c r="G255" s="65">
        <v>4.1900000000000004</v>
      </c>
      <c r="H255" s="82">
        <f t="shared" si="189"/>
        <v>74150.430000000008</v>
      </c>
      <c r="I255" s="82">
        <f t="shared" si="195"/>
        <v>173512.0062</v>
      </c>
      <c r="J255" s="65">
        <v>25</v>
      </c>
      <c r="K255" s="82">
        <f t="shared" si="190"/>
        <v>43378.001550000001</v>
      </c>
      <c r="L255" s="19">
        <f t="shared" si="191"/>
        <v>216890.00774999999</v>
      </c>
      <c r="M255" s="65"/>
      <c r="N255" s="65"/>
      <c r="O255" s="65"/>
      <c r="P255" s="65"/>
      <c r="Q255" s="65">
        <v>150</v>
      </c>
      <c r="R255" s="82">
        <f t="shared" si="200"/>
        <v>26545.5</v>
      </c>
      <c r="S255" s="65"/>
      <c r="T255" s="65"/>
      <c r="U255" s="19">
        <f t="shared" si="192"/>
        <v>21689.000774999997</v>
      </c>
      <c r="V255" s="19">
        <f t="shared" si="193"/>
        <v>265124.50852500001</v>
      </c>
      <c r="W255" s="85">
        <v>1</v>
      </c>
      <c r="X255" s="82">
        <f t="shared" si="194"/>
        <v>265124.50852500001</v>
      </c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</row>
    <row r="256" spans="1:79" s="25" customFormat="1" ht="18">
      <c r="A256" s="91"/>
      <c r="B256" s="111" t="s">
        <v>284</v>
      </c>
      <c r="C256" s="66" t="s">
        <v>41</v>
      </c>
      <c r="D256" s="65">
        <v>10.130000000000001</v>
      </c>
      <c r="E256" s="81" t="s">
        <v>223</v>
      </c>
      <c r="F256" s="65">
        <v>17697</v>
      </c>
      <c r="G256" s="65">
        <v>3.57</v>
      </c>
      <c r="H256" s="82">
        <f t="shared" ref="H256" si="201">F256*G256</f>
        <v>63178.289999999994</v>
      </c>
      <c r="I256" s="82">
        <f t="shared" ref="I256" si="202">H256*2.34</f>
        <v>147837.19859999997</v>
      </c>
      <c r="J256" s="65">
        <v>25</v>
      </c>
      <c r="K256" s="82">
        <f t="shared" ref="K256" si="203">I256*25%</f>
        <v>36959.299649999994</v>
      </c>
      <c r="L256" s="19">
        <f t="shared" ref="L256" si="204">I256+K256</f>
        <v>184796.49824999998</v>
      </c>
      <c r="M256" s="65"/>
      <c r="N256" s="65"/>
      <c r="O256" s="65"/>
      <c r="P256" s="65"/>
      <c r="Q256" s="65">
        <v>150</v>
      </c>
      <c r="R256" s="82">
        <f t="shared" ref="R256" si="205">Q256*F256/100</f>
        <v>26545.5</v>
      </c>
      <c r="S256" s="65"/>
      <c r="T256" s="65"/>
      <c r="U256" s="19">
        <f t="shared" ref="U256" si="206">(I256+K256)*10/100</f>
        <v>18479.649824999997</v>
      </c>
      <c r="V256" s="19">
        <f t="shared" ref="V256" si="207">I256+K256+N256+P256+R256+T256+U256</f>
        <v>229821.64807499998</v>
      </c>
      <c r="W256" s="85">
        <v>2</v>
      </c>
      <c r="X256" s="82">
        <f t="shared" ref="X256" si="208">V256*W256</f>
        <v>459643.29614999995</v>
      </c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</row>
    <row r="257" spans="1:79" s="25" customFormat="1" ht="30.75" customHeight="1">
      <c r="A257" s="91"/>
      <c r="B257" s="65" t="s">
        <v>94</v>
      </c>
      <c r="C257" s="66" t="s">
        <v>41</v>
      </c>
      <c r="D257" s="65">
        <v>11.09</v>
      </c>
      <c r="E257" s="81" t="s">
        <v>223</v>
      </c>
      <c r="F257" s="65">
        <v>17697</v>
      </c>
      <c r="G257" s="65">
        <v>3.57</v>
      </c>
      <c r="H257" s="82">
        <f t="shared" si="189"/>
        <v>63178.289999999994</v>
      </c>
      <c r="I257" s="82">
        <f t="shared" si="195"/>
        <v>147837.19859999997</v>
      </c>
      <c r="J257" s="65">
        <v>25</v>
      </c>
      <c r="K257" s="82">
        <f t="shared" si="190"/>
        <v>36959.299649999994</v>
      </c>
      <c r="L257" s="19">
        <f t="shared" si="191"/>
        <v>184796.49824999998</v>
      </c>
      <c r="M257" s="65"/>
      <c r="N257" s="84"/>
      <c r="O257" s="65"/>
      <c r="P257" s="84"/>
      <c r="Q257" s="65">
        <v>50</v>
      </c>
      <c r="R257" s="82">
        <f t="shared" si="200"/>
        <v>8848.5</v>
      </c>
      <c r="S257" s="65"/>
      <c r="T257" s="82"/>
      <c r="U257" s="19">
        <f t="shared" si="192"/>
        <v>18479.649824999997</v>
      </c>
      <c r="V257" s="19">
        <f t="shared" si="193"/>
        <v>212124.64807499998</v>
      </c>
      <c r="W257" s="85">
        <v>0.5</v>
      </c>
      <c r="X257" s="82">
        <f t="shared" si="194"/>
        <v>106062.32403749999</v>
      </c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</row>
    <row r="258" spans="1:79" s="25" customFormat="1" ht="30.75" customHeight="1">
      <c r="A258" s="91"/>
      <c r="B258" s="65" t="s">
        <v>94</v>
      </c>
      <c r="C258" s="66" t="s">
        <v>47</v>
      </c>
      <c r="D258" s="65">
        <v>10.02</v>
      </c>
      <c r="E258" s="81">
        <v>2</v>
      </c>
      <c r="F258" s="65">
        <v>17697</v>
      </c>
      <c r="G258" s="65">
        <v>4.04</v>
      </c>
      <c r="H258" s="82">
        <f t="shared" ref="H258" si="209">F258*G258</f>
        <v>71495.88</v>
      </c>
      <c r="I258" s="82">
        <f t="shared" si="195"/>
        <v>167300.35920000001</v>
      </c>
      <c r="J258" s="65">
        <v>25</v>
      </c>
      <c r="K258" s="82">
        <f t="shared" ref="K258" si="210">I258*25%</f>
        <v>41825.089800000002</v>
      </c>
      <c r="L258" s="19">
        <f t="shared" si="191"/>
        <v>209125.44900000002</v>
      </c>
      <c r="M258" s="65"/>
      <c r="N258" s="84"/>
      <c r="O258" s="65"/>
      <c r="P258" s="84"/>
      <c r="Q258" s="65">
        <v>50</v>
      </c>
      <c r="R258" s="82">
        <f t="shared" ref="R258" si="211">Q258*F258/100</f>
        <v>8848.5</v>
      </c>
      <c r="S258" s="65"/>
      <c r="T258" s="82"/>
      <c r="U258" s="19">
        <f t="shared" si="192"/>
        <v>20912.544900000001</v>
      </c>
      <c r="V258" s="19">
        <f t="shared" ref="V258" si="212">I258+K258+N258+P258+R258+T258+U258</f>
        <v>238886.49390000003</v>
      </c>
      <c r="W258" s="85">
        <v>0.5</v>
      </c>
      <c r="X258" s="82">
        <f t="shared" ref="X258" si="213">V258*W258</f>
        <v>119443.24695000002</v>
      </c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</row>
    <row r="259" spans="1:79" s="25" customFormat="1" ht="30.75">
      <c r="A259" s="91"/>
      <c r="B259" s="111" t="s">
        <v>285</v>
      </c>
      <c r="C259" s="66" t="s">
        <v>41</v>
      </c>
      <c r="D259" s="65">
        <v>10.130000000000001</v>
      </c>
      <c r="E259" s="81" t="s">
        <v>223</v>
      </c>
      <c r="F259" s="65">
        <v>17697</v>
      </c>
      <c r="G259" s="65">
        <v>3.57</v>
      </c>
      <c r="H259" s="82">
        <f t="shared" si="189"/>
        <v>63178.289999999994</v>
      </c>
      <c r="I259" s="82">
        <f t="shared" si="195"/>
        <v>147837.19859999997</v>
      </c>
      <c r="J259" s="65">
        <v>25</v>
      </c>
      <c r="K259" s="82">
        <f t="shared" si="190"/>
        <v>36959.299649999994</v>
      </c>
      <c r="L259" s="19">
        <f t="shared" si="191"/>
        <v>184796.49824999998</v>
      </c>
      <c r="M259" s="65"/>
      <c r="N259" s="84"/>
      <c r="O259" s="65"/>
      <c r="P259" s="84"/>
      <c r="Q259" s="65">
        <v>150</v>
      </c>
      <c r="R259" s="82">
        <f t="shared" si="200"/>
        <v>26545.5</v>
      </c>
      <c r="S259" s="65"/>
      <c r="T259" s="82"/>
      <c r="U259" s="19">
        <f t="shared" si="192"/>
        <v>18479.649824999997</v>
      </c>
      <c r="V259" s="19">
        <f t="shared" si="193"/>
        <v>229821.64807499998</v>
      </c>
      <c r="W259" s="85">
        <v>0.5</v>
      </c>
      <c r="X259" s="82">
        <f t="shared" si="194"/>
        <v>114910.82403749999</v>
      </c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</row>
    <row r="260" spans="1:79" s="25" customFormat="1" ht="30.75">
      <c r="A260" s="91"/>
      <c r="B260" s="111" t="s">
        <v>285</v>
      </c>
      <c r="C260" s="66" t="s">
        <v>44</v>
      </c>
      <c r="D260" s="65">
        <v>37.04</v>
      </c>
      <c r="E260" s="82">
        <v>1</v>
      </c>
      <c r="F260" s="65">
        <v>17697</v>
      </c>
      <c r="G260" s="65">
        <v>4.41</v>
      </c>
      <c r="H260" s="82">
        <f t="shared" si="189"/>
        <v>78043.77</v>
      </c>
      <c r="I260" s="82">
        <f t="shared" si="195"/>
        <v>182622.42180000001</v>
      </c>
      <c r="J260" s="65">
        <v>25</v>
      </c>
      <c r="K260" s="82">
        <f t="shared" si="190"/>
        <v>45655.605450000003</v>
      </c>
      <c r="L260" s="19">
        <f t="shared" si="191"/>
        <v>228278.02725000001</v>
      </c>
      <c r="M260" s="65"/>
      <c r="N260" s="84"/>
      <c r="O260" s="65"/>
      <c r="P260" s="84"/>
      <c r="Q260" s="65">
        <v>150</v>
      </c>
      <c r="R260" s="82">
        <f t="shared" si="200"/>
        <v>26545.5</v>
      </c>
      <c r="S260" s="65"/>
      <c r="T260" s="82"/>
      <c r="U260" s="19">
        <f t="shared" si="192"/>
        <v>22827.802725000001</v>
      </c>
      <c r="V260" s="19">
        <f t="shared" si="193"/>
        <v>277651.329975</v>
      </c>
      <c r="W260" s="85">
        <v>1</v>
      </c>
      <c r="X260" s="82">
        <f t="shared" si="194"/>
        <v>277651.329975</v>
      </c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</row>
    <row r="261" spans="1:79" s="25" customFormat="1" ht="30.75">
      <c r="A261" s="91"/>
      <c r="B261" s="111" t="s">
        <v>285</v>
      </c>
      <c r="C261" s="66" t="s">
        <v>41</v>
      </c>
      <c r="D261" s="65">
        <v>11.06</v>
      </c>
      <c r="E261" s="81" t="s">
        <v>223</v>
      </c>
      <c r="F261" s="65">
        <v>17697</v>
      </c>
      <c r="G261" s="65">
        <v>3.57</v>
      </c>
      <c r="H261" s="82">
        <f t="shared" si="189"/>
        <v>63178.289999999994</v>
      </c>
      <c r="I261" s="82">
        <f t="shared" si="195"/>
        <v>147837.19859999997</v>
      </c>
      <c r="J261" s="65">
        <v>25</v>
      </c>
      <c r="K261" s="82">
        <f t="shared" si="190"/>
        <v>36959.299649999994</v>
      </c>
      <c r="L261" s="19">
        <f t="shared" si="191"/>
        <v>184796.49824999998</v>
      </c>
      <c r="M261" s="65"/>
      <c r="N261" s="84"/>
      <c r="O261" s="65"/>
      <c r="P261" s="84"/>
      <c r="Q261" s="65">
        <v>150</v>
      </c>
      <c r="R261" s="82">
        <f t="shared" si="200"/>
        <v>26545.5</v>
      </c>
      <c r="S261" s="65"/>
      <c r="T261" s="82"/>
      <c r="U261" s="19">
        <f t="shared" si="192"/>
        <v>18479.649824999997</v>
      </c>
      <c r="V261" s="19">
        <f t="shared" si="193"/>
        <v>229821.64807499998</v>
      </c>
      <c r="W261" s="85">
        <v>0.5</v>
      </c>
      <c r="X261" s="82">
        <f t="shared" si="194"/>
        <v>114910.82403749999</v>
      </c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</row>
    <row r="262" spans="1:79" s="25" customFormat="1" ht="30.75">
      <c r="A262" s="91"/>
      <c r="B262" s="111" t="s">
        <v>285</v>
      </c>
      <c r="C262" s="66" t="s">
        <v>44</v>
      </c>
      <c r="D262" s="83">
        <v>12.04</v>
      </c>
      <c r="E262" s="82">
        <v>1</v>
      </c>
      <c r="F262" s="65">
        <v>17697</v>
      </c>
      <c r="G262" s="65">
        <v>4.12</v>
      </c>
      <c r="H262" s="82">
        <f t="shared" si="189"/>
        <v>72911.64</v>
      </c>
      <c r="I262" s="82">
        <f t="shared" si="195"/>
        <v>170613.23759999999</v>
      </c>
      <c r="J262" s="65">
        <v>25</v>
      </c>
      <c r="K262" s="82">
        <f t="shared" si="190"/>
        <v>42653.309399999998</v>
      </c>
      <c r="L262" s="19">
        <f t="shared" si="191"/>
        <v>213266.54699999999</v>
      </c>
      <c r="M262" s="65"/>
      <c r="N262" s="65"/>
      <c r="O262" s="65"/>
      <c r="P262" s="65"/>
      <c r="Q262" s="65">
        <v>150</v>
      </c>
      <c r="R262" s="82">
        <f t="shared" si="200"/>
        <v>26545.5</v>
      </c>
      <c r="S262" s="65"/>
      <c r="T262" s="82"/>
      <c r="U262" s="19">
        <f t="shared" si="192"/>
        <v>21326.654699999999</v>
      </c>
      <c r="V262" s="19">
        <f t="shared" si="193"/>
        <v>261138.70169999998</v>
      </c>
      <c r="W262" s="85">
        <v>1</v>
      </c>
      <c r="X262" s="82">
        <f t="shared" si="194"/>
        <v>261138.70169999998</v>
      </c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</row>
    <row r="263" spans="1:79" s="25" customFormat="1" ht="30.75">
      <c r="A263" s="91"/>
      <c r="B263" s="111" t="s">
        <v>285</v>
      </c>
      <c r="C263" s="66" t="s">
        <v>41</v>
      </c>
      <c r="D263" s="65">
        <v>14.05</v>
      </c>
      <c r="E263" s="81" t="s">
        <v>223</v>
      </c>
      <c r="F263" s="65">
        <v>17697</v>
      </c>
      <c r="G263" s="83">
        <v>3.61</v>
      </c>
      <c r="H263" s="82">
        <f t="shared" si="189"/>
        <v>63886.17</v>
      </c>
      <c r="I263" s="82">
        <f t="shared" si="195"/>
        <v>149493.6378</v>
      </c>
      <c r="J263" s="65">
        <v>25</v>
      </c>
      <c r="K263" s="82">
        <f t="shared" si="190"/>
        <v>37373.409449999999</v>
      </c>
      <c r="L263" s="19">
        <f t="shared" si="191"/>
        <v>186867.04725</v>
      </c>
      <c r="M263" s="65"/>
      <c r="N263" s="65"/>
      <c r="O263" s="65"/>
      <c r="P263" s="65"/>
      <c r="Q263" s="65">
        <v>150</v>
      </c>
      <c r="R263" s="82">
        <f t="shared" si="200"/>
        <v>26545.5</v>
      </c>
      <c r="S263" s="65"/>
      <c r="T263" s="82"/>
      <c r="U263" s="19">
        <f t="shared" si="192"/>
        <v>18686.704725000003</v>
      </c>
      <c r="V263" s="19">
        <f t="shared" si="193"/>
        <v>232099.25197500002</v>
      </c>
      <c r="W263" s="85">
        <v>1</v>
      </c>
      <c r="X263" s="82">
        <f t="shared" si="194"/>
        <v>232099.25197500002</v>
      </c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</row>
    <row r="264" spans="1:79" s="25" customFormat="1" ht="30.75">
      <c r="A264" s="91"/>
      <c r="B264" s="111" t="s">
        <v>285</v>
      </c>
      <c r="C264" s="66" t="s">
        <v>41</v>
      </c>
      <c r="D264" s="65">
        <v>4.05</v>
      </c>
      <c r="E264" s="81" t="s">
        <v>223</v>
      </c>
      <c r="F264" s="19">
        <v>17697</v>
      </c>
      <c r="G264" s="76">
        <v>3.45</v>
      </c>
      <c r="H264" s="82">
        <f t="shared" si="189"/>
        <v>61054.65</v>
      </c>
      <c r="I264" s="82">
        <f t="shared" si="195"/>
        <v>142867.88099999999</v>
      </c>
      <c r="J264" s="65">
        <v>25</v>
      </c>
      <c r="K264" s="82">
        <f t="shared" si="190"/>
        <v>35716.970249999998</v>
      </c>
      <c r="L264" s="19">
        <f t="shared" si="191"/>
        <v>178584.85125000001</v>
      </c>
      <c r="M264" s="65"/>
      <c r="N264" s="65"/>
      <c r="O264" s="65"/>
      <c r="P264" s="65"/>
      <c r="Q264" s="65">
        <v>150</v>
      </c>
      <c r="R264" s="82">
        <f t="shared" si="200"/>
        <v>26545.5</v>
      </c>
      <c r="S264" s="65"/>
      <c r="T264" s="82"/>
      <c r="U264" s="19">
        <f t="shared" si="192"/>
        <v>17858.485125000003</v>
      </c>
      <c r="V264" s="19">
        <f t="shared" si="193"/>
        <v>222988.83637500001</v>
      </c>
      <c r="W264" s="85">
        <v>1</v>
      </c>
      <c r="X264" s="82">
        <f t="shared" si="194"/>
        <v>222988.83637500001</v>
      </c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</row>
    <row r="265" spans="1:79" s="25" customFormat="1" ht="30.75">
      <c r="A265" s="91"/>
      <c r="B265" s="111" t="s">
        <v>286</v>
      </c>
      <c r="C265" s="66" t="s">
        <v>43</v>
      </c>
      <c r="D265" s="65">
        <v>25.03</v>
      </c>
      <c r="E265" s="81" t="s">
        <v>22</v>
      </c>
      <c r="F265" s="65">
        <v>17697</v>
      </c>
      <c r="G265" s="65">
        <v>4.53</v>
      </c>
      <c r="H265" s="82">
        <f t="shared" si="189"/>
        <v>80167.41</v>
      </c>
      <c r="I265" s="82">
        <f t="shared" si="195"/>
        <v>187591.73939999999</v>
      </c>
      <c r="J265" s="65">
        <v>25</v>
      </c>
      <c r="K265" s="82">
        <f t="shared" si="190"/>
        <v>46897.934849999998</v>
      </c>
      <c r="L265" s="19">
        <f t="shared" si="191"/>
        <v>234489.67424999998</v>
      </c>
      <c r="M265" s="65"/>
      <c r="N265" s="84"/>
      <c r="O265" s="65"/>
      <c r="P265" s="84"/>
      <c r="Q265" s="65">
        <v>150</v>
      </c>
      <c r="R265" s="82">
        <f t="shared" si="200"/>
        <v>26545.5</v>
      </c>
      <c r="S265" s="65"/>
      <c r="T265" s="82"/>
      <c r="U265" s="19">
        <f t="shared" si="192"/>
        <v>23448.967424999995</v>
      </c>
      <c r="V265" s="19">
        <f t="shared" si="193"/>
        <v>284484.14167499996</v>
      </c>
      <c r="W265" s="85">
        <v>1</v>
      </c>
      <c r="X265" s="82">
        <f t="shared" si="194"/>
        <v>284484.14167499996</v>
      </c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</row>
    <row r="266" spans="1:79" s="25" customFormat="1" ht="30.75">
      <c r="A266" s="91"/>
      <c r="B266" s="111" t="s">
        <v>286</v>
      </c>
      <c r="C266" s="66" t="s">
        <v>41</v>
      </c>
      <c r="D266" s="65">
        <v>10.130000000000001</v>
      </c>
      <c r="E266" s="81" t="s">
        <v>223</v>
      </c>
      <c r="F266" s="65">
        <v>17697</v>
      </c>
      <c r="G266" s="65">
        <v>3.57</v>
      </c>
      <c r="H266" s="82">
        <f t="shared" ref="H266" si="214">F266*G266</f>
        <v>63178.289999999994</v>
      </c>
      <c r="I266" s="82">
        <f t="shared" ref="I266" si="215">H266*2.34</f>
        <v>147837.19859999997</v>
      </c>
      <c r="J266" s="65">
        <v>25</v>
      </c>
      <c r="K266" s="82">
        <f t="shared" ref="K266" si="216">I266*25%</f>
        <v>36959.299649999994</v>
      </c>
      <c r="L266" s="19">
        <f t="shared" ref="L266" si="217">I266+K266</f>
        <v>184796.49824999998</v>
      </c>
      <c r="M266" s="65"/>
      <c r="N266" s="84"/>
      <c r="O266" s="65"/>
      <c r="P266" s="84"/>
      <c r="Q266" s="65">
        <v>150</v>
      </c>
      <c r="R266" s="82">
        <f t="shared" ref="R266" si="218">Q266*F266/100</f>
        <v>26545.5</v>
      </c>
      <c r="S266" s="65"/>
      <c r="T266" s="82"/>
      <c r="U266" s="19">
        <f t="shared" ref="U266" si="219">(I266+K266)*10/100</f>
        <v>18479.649824999997</v>
      </c>
      <c r="V266" s="19">
        <f t="shared" ref="V266" si="220">I266+K266+N266+P266+R266+T266+U266</f>
        <v>229821.64807499998</v>
      </c>
      <c r="W266" s="85">
        <v>1</v>
      </c>
      <c r="X266" s="82">
        <f t="shared" ref="X266" si="221">V266*W266</f>
        <v>229821.64807499998</v>
      </c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</row>
    <row r="267" spans="1:79" s="25" customFormat="1" ht="30.75">
      <c r="A267" s="91"/>
      <c r="B267" s="111" t="s">
        <v>287</v>
      </c>
      <c r="C267" s="66" t="s">
        <v>41</v>
      </c>
      <c r="D267" s="65">
        <v>11.06</v>
      </c>
      <c r="E267" s="81" t="s">
        <v>223</v>
      </c>
      <c r="F267" s="65">
        <v>17697</v>
      </c>
      <c r="G267" s="65">
        <v>3.57</v>
      </c>
      <c r="H267" s="82">
        <f t="shared" si="189"/>
        <v>63178.289999999994</v>
      </c>
      <c r="I267" s="82">
        <f t="shared" si="195"/>
        <v>147837.19859999997</v>
      </c>
      <c r="J267" s="65">
        <v>25</v>
      </c>
      <c r="K267" s="82">
        <f t="shared" si="190"/>
        <v>36959.299649999994</v>
      </c>
      <c r="L267" s="19">
        <f t="shared" si="191"/>
        <v>184796.49824999998</v>
      </c>
      <c r="M267" s="65"/>
      <c r="N267" s="84"/>
      <c r="O267" s="65"/>
      <c r="P267" s="84"/>
      <c r="Q267" s="65"/>
      <c r="R267" s="82"/>
      <c r="S267" s="65"/>
      <c r="T267" s="82"/>
      <c r="U267" s="19">
        <f t="shared" si="192"/>
        <v>18479.649824999997</v>
      </c>
      <c r="V267" s="19">
        <f t="shared" si="193"/>
        <v>203276.14807499998</v>
      </c>
      <c r="W267" s="85">
        <v>0.5</v>
      </c>
      <c r="X267" s="82">
        <f t="shared" si="194"/>
        <v>101638.07403749999</v>
      </c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</row>
    <row r="268" spans="1:79" s="25" customFormat="1" ht="38.25" customHeight="1">
      <c r="A268" s="91"/>
      <c r="B268" s="111" t="s">
        <v>287</v>
      </c>
      <c r="C268" s="66" t="s">
        <v>41</v>
      </c>
      <c r="D268" s="83">
        <v>5.08</v>
      </c>
      <c r="E268" s="81" t="s">
        <v>223</v>
      </c>
      <c r="F268" s="65">
        <v>17697</v>
      </c>
      <c r="G268" s="65">
        <v>3.49</v>
      </c>
      <c r="H268" s="82">
        <f t="shared" si="189"/>
        <v>61762.530000000006</v>
      </c>
      <c r="I268" s="82">
        <f t="shared" si="195"/>
        <v>144524.32020000002</v>
      </c>
      <c r="J268" s="65">
        <v>25</v>
      </c>
      <c r="K268" s="82">
        <f t="shared" si="190"/>
        <v>36131.080050000004</v>
      </c>
      <c r="L268" s="19">
        <f t="shared" si="191"/>
        <v>180655.40025000001</v>
      </c>
      <c r="M268" s="65"/>
      <c r="N268" s="84"/>
      <c r="O268" s="65"/>
      <c r="P268" s="84"/>
      <c r="Q268" s="65"/>
      <c r="R268" s="82"/>
      <c r="S268" s="65"/>
      <c r="T268" s="82"/>
      <c r="U268" s="19">
        <f t="shared" si="192"/>
        <v>18065.540024999998</v>
      </c>
      <c r="V268" s="19">
        <f t="shared" si="193"/>
        <v>198720.940275</v>
      </c>
      <c r="W268" s="85">
        <v>1</v>
      </c>
      <c r="X268" s="82">
        <f t="shared" si="194"/>
        <v>198720.940275</v>
      </c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</row>
    <row r="269" spans="1:79" s="25" customFormat="1" ht="30.75" customHeight="1">
      <c r="A269" s="91"/>
      <c r="B269" s="271" t="s">
        <v>288</v>
      </c>
      <c r="C269" s="66" t="s">
        <v>43</v>
      </c>
      <c r="D269" s="65">
        <v>39.01</v>
      </c>
      <c r="E269" s="81" t="s">
        <v>22</v>
      </c>
      <c r="F269" s="65">
        <v>17697</v>
      </c>
      <c r="G269" s="65">
        <v>4.53</v>
      </c>
      <c r="H269" s="82">
        <f t="shared" ref="H269" si="222">F269*G269</f>
        <v>80167.41</v>
      </c>
      <c r="I269" s="82">
        <f t="shared" si="195"/>
        <v>187591.73939999999</v>
      </c>
      <c r="J269" s="65">
        <v>25</v>
      </c>
      <c r="K269" s="82">
        <f t="shared" ref="K269" si="223">I269*25%</f>
        <v>46897.934849999998</v>
      </c>
      <c r="L269" s="19">
        <f t="shared" ref="L269" si="224">I269+K269</f>
        <v>234489.67424999998</v>
      </c>
      <c r="M269" s="65"/>
      <c r="N269" s="84"/>
      <c r="O269" s="65"/>
      <c r="P269" s="84"/>
      <c r="Q269" s="65"/>
      <c r="R269" s="82"/>
      <c r="S269" s="65"/>
      <c r="T269" s="82"/>
      <c r="U269" s="19">
        <f t="shared" ref="U269" si="225">(I269+K269)*10/100</f>
        <v>23448.967424999995</v>
      </c>
      <c r="V269" s="19">
        <f t="shared" ref="V269" si="226">I269+K269+N269+P269+R269+T269+U269</f>
        <v>257938.64167499996</v>
      </c>
      <c r="W269" s="85">
        <v>1</v>
      </c>
      <c r="X269" s="82">
        <f t="shared" ref="X269" si="227">V269*W269</f>
        <v>257938.64167499996</v>
      </c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</row>
    <row r="270" spans="1:79" s="25" customFormat="1" ht="30.75">
      <c r="A270" s="91"/>
      <c r="B270" s="111" t="s">
        <v>289</v>
      </c>
      <c r="C270" s="17" t="s">
        <v>41</v>
      </c>
      <c r="D270" s="18">
        <v>10.130000000000001</v>
      </c>
      <c r="E270" s="19" t="s">
        <v>223</v>
      </c>
      <c r="F270" s="17">
        <v>17697</v>
      </c>
      <c r="G270" s="46">
        <v>3.57</v>
      </c>
      <c r="H270" s="19">
        <f t="shared" si="189"/>
        <v>63178.289999999994</v>
      </c>
      <c r="I270" s="82">
        <f t="shared" si="195"/>
        <v>147837.19859999997</v>
      </c>
      <c r="J270" s="17">
        <v>25</v>
      </c>
      <c r="K270" s="82">
        <f t="shared" si="190"/>
        <v>36959.299649999994</v>
      </c>
      <c r="L270" s="19">
        <f t="shared" si="191"/>
        <v>184796.49824999998</v>
      </c>
      <c r="M270" s="19"/>
      <c r="N270" s="19"/>
      <c r="O270" s="19"/>
      <c r="P270" s="19"/>
      <c r="Q270" s="19"/>
      <c r="R270" s="19"/>
      <c r="S270" s="19"/>
      <c r="T270" s="19"/>
      <c r="U270" s="19">
        <f t="shared" si="192"/>
        <v>18479.649824999997</v>
      </c>
      <c r="V270" s="19">
        <f t="shared" si="193"/>
        <v>203276.14807499998</v>
      </c>
      <c r="W270" s="29">
        <v>1</v>
      </c>
      <c r="X270" s="20">
        <f t="shared" si="194"/>
        <v>203276.14807499998</v>
      </c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</row>
    <row r="271" spans="1:79" s="25" customFormat="1" ht="18">
      <c r="A271" s="91"/>
      <c r="B271" s="111" t="s">
        <v>407</v>
      </c>
      <c r="C271" s="17" t="s">
        <v>41</v>
      </c>
      <c r="D271" s="18">
        <v>0.03</v>
      </c>
      <c r="E271" s="19" t="s">
        <v>223</v>
      </c>
      <c r="F271" s="17">
        <v>17697</v>
      </c>
      <c r="G271" s="46">
        <v>3.32</v>
      </c>
      <c r="H271" s="19">
        <f t="shared" si="189"/>
        <v>58754.039999999994</v>
      </c>
      <c r="I271" s="82">
        <f t="shared" si="195"/>
        <v>137484.45359999998</v>
      </c>
      <c r="J271" s="17">
        <v>25</v>
      </c>
      <c r="K271" s="82">
        <f t="shared" si="190"/>
        <v>34371.113399999995</v>
      </c>
      <c r="L271" s="19">
        <f t="shared" si="191"/>
        <v>171855.56699999998</v>
      </c>
      <c r="M271" s="19"/>
      <c r="N271" s="19"/>
      <c r="O271" s="19"/>
      <c r="P271" s="19"/>
      <c r="Q271" s="19"/>
      <c r="R271" s="19"/>
      <c r="S271" s="19"/>
      <c r="T271" s="19"/>
      <c r="U271" s="19">
        <f t="shared" si="192"/>
        <v>17185.556700000001</v>
      </c>
      <c r="V271" s="19">
        <f t="shared" si="193"/>
        <v>189041.1237</v>
      </c>
      <c r="W271" s="29">
        <v>1</v>
      </c>
      <c r="X271" s="20">
        <f t="shared" si="194"/>
        <v>189041.1237</v>
      </c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</row>
    <row r="272" spans="1:79" s="25" customFormat="1" ht="30.75">
      <c r="A272" s="91"/>
      <c r="B272" s="111" t="s">
        <v>290</v>
      </c>
      <c r="C272" s="66" t="s">
        <v>43</v>
      </c>
      <c r="D272" s="65">
        <v>38.04</v>
      </c>
      <c r="E272" s="81" t="s">
        <v>22</v>
      </c>
      <c r="F272" s="19">
        <v>17697</v>
      </c>
      <c r="G272" s="76">
        <v>4.53</v>
      </c>
      <c r="H272" s="19">
        <f t="shared" si="189"/>
        <v>80167.41</v>
      </c>
      <c r="I272" s="82">
        <f t="shared" si="195"/>
        <v>187591.73939999999</v>
      </c>
      <c r="J272" s="19">
        <v>25</v>
      </c>
      <c r="K272" s="82">
        <f t="shared" si="190"/>
        <v>46897.934849999998</v>
      </c>
      <c r="L272" s="19">
        <f t="shared" si="191"/>
        <v>234489.67424999998</v>
      </c>
      <c r="M272" s="58"/>
      <c r="N272" s="58"/>
      <c r="O272" s="19"/>
      <c r="P272" s="20"/>
      <c r="Q272" s="59"/>
      <c r="R272" s="19"/>
      <c r="S272" s="58"/>
      <c r="T272" s="19"/>
      <c r="U272" s="19">
        <f t="shared" si="192"/>
        <v>23448.967424999995</v>
      </c>
      <c r="V272" s="19">
        <f t="shared" si="193"/>
        <v>257938.64167499996</v>
      </c>
      <c r="W272" s="29">
        <v>1</v>
      </c>
      <c r="X272" s="20">
        <f t="shared" si="194"/>
        <v>257938.64167499996</v>
      </c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</row>
    <row r="273" spans="1:79" s="25" customFormat="1" ht="30.75">
      <c r="A273" s="91"/>
      <c r="B273" s="111" t="s">
        <v>290</v>
      </c>
      <c r="C273" s="17" t="s">
        <v>41</v>
      </c>
      <c r="D273" s="18">
        <v>10.130000000000001</v>
      </c>
      <c r="E273" s="19" t="s">
        <v>223</v>
      </c>
      <c r="F273" s="17">
        <v>17697</v>
      </c>
      <c r="G273" s="46">
        <v>3.57</v>
      </c>
      <c r="H273" s="19">
        <f t="shared" si="189"/>
        <v>63178.289999999994</v>
      </c>
      <c r="I273" s="82">
        <f t="shared" si="195"/>
        <v>147837.19859999997</v>
      </c>
      <c r="J273" s="17">
        <v>25</v>
      </c>
      <c r="K273" s="82">
        <f t="shared" si="190"/>
        <v>36959.299649999994</v>
      </c>
      <c r="L273" s="19">
        <f t="shared" si="191"/>
        <v>184796.49824999998</v>
      </c>
      <c r="M273" s="19"/>
      <c r="N273" s="19"/>
      <c r="O273" s="19"/>
      <c r="P273" s="19"/>
      <c r="Q273" s="19"/>
      <c r="R273" s="19"/>
      <c r="S273" s="19"/>
      <c r="T273" s="19"/>
      <c r="U273" s="19">
        <f t="shared" si="192"/>
        <v>18479.649824999997</v>
      </c>
      <c r="V273" s="19">
        <f t="shared" si="193"/>
        <v>203276.14807499998</v>
      </c>
      <c r="W273" s="29">
        <v>1</v>
      </c>
      <c r="X273" s="20">
        <f t="shared" si="194"/>
        <v>203276.14807499998</v>
      </c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</row>
    <row r="274" spans="1:79" s="25" customFormat="1" ht="29.25" customHeight="1">
      <c r="A274" s="91"/>
      <c r="B274" s="113" t="s">
        <v>291</v>
      </c>
      <c r="C274" s="66" t="s">
        <v>43</v>
      </c>
      <c r="D274" s="65">
        <v>16.05</v>
      </c>
      <c r="E274" s="81" t="s">
        <v>22</v>
      </c>
      <c r="F274" s="65">
        <v>17697</v>
      </c>
      <c r="G274" s="65">
        <v>4.4000000000000004</v>
      </c>
      <c r="H274" s="82">
        <f t="shared" si="189"/>
        <v>77866.8</v>
      </c>
      <c r="I274" s="82">
        <f t="shared" si="195"/>
        <v>182208.31200000001</v>
      </c>
      <c r="J274" s="65">
        <v>25</v>
      </c>
      <c r="K274" s="82">
        <f t="shared" si="190"/>
        <v>45552.078000000001</v>
      </c>
      <c r="L274" s="19">
        <f t="shared" si="191"/>
        <v>227760.39</v>
      </c>
      <c r="M274" s="65"/>
      <c r="N274" s="84">
        <f>M274*F274/100</f>
        <v>0</v>
      </c>
      <c r="O274" s="65">
        <v>190</v>
      </c>
      <c r="P274" s="84">
        <f>O274*F274/100</f>
        <v>33624.300000000003</v>
      </c>
      <c r="Q274" s="65"/>
      <c r="R274" s="82"/>
      <c r="S274" s="65"/>
      <c r="T274" s="82"/>
      <c r="U274" s="19">
        <f t="shared" si="192"/>
        <v>22776.039000000004</v>
      </c>
      <c r="V274" s="19">
        <f t="shared" si="193"/>
        <v>284160.72899999999</v>
      </c>
      <c r="W274" s="85">
        <v>0.5</v>
      </c>
      <c r="X274" s="82">
        <f t="shared" si="194"/>
        <v>142080.3645</v>
      </c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</row>
    <row r="275" spans="1:79" s="25" customFormat="1" ht="30.75">
      <c r="A275" s="91"/>
      <c r="B275" s="111" t="s">
        <v>292</v>
      </c>
      <c r="C275" s="66" t="s">
        <v>43</v>
      </c>
      <c r="D275" s="65">
        <v>38.06</v>
      </c>
      <c r="E275" s="81" t="s">
        <v>22</v>
      </c>
      <c r="F275" s="65">
        <v>17697</v>
      </c>
      <c r="G275" s="65">
        <v>4.53</v>
      </c>
      <c r="H275" s="82">
        <f t="shared" si="189"/>
        <v>80167.41</v>
      </c>
      <c r="I275" s="82">
        <f t="shared" si="195"/>
        <v>187591.73939999999</v>
      </c>
      <c r="J275" s="65">
        <v>25</v>
      </c>
      <c r="K275" s="82">
        <f t="shared" si="190"/>
        <v>46897.934849999998</v>
      </c>
      <c r="L275" s="19">
        <f t="shared" si="191"/>
        <v>234489.67424999998</v>
      </c>
      <c r="M275" s="65"/>
      <c r="N275" s="84">
        <f>M275*F275/100</f>
        <v>0</v>
      </c>
      <c r="O275" s="65">
        <v>190</v>
      </c>
      <c r="P275" s="84">
        <f>O275*F275/100</f>
        <v>33624.300000000003</v>
      </c>
      <c r="Q275" s="65"/>
      <c r="R275" s="82"/>
      <c r="S275" s="65"/>
      <c r="T275" s="82"/>
      <c r="U275" s="19">
        <f t="shared" si="192"/>
        <v>23448.967424999995</v>
      </c>
      <c r="V275" s="19">
        <f t="shared" si="193"/>
        <v>291562.94167499995</v>
      </c>
      <c r="W275" s="85">
        <v>0.25</v>
      </c>
      <c r="X275" s="82">
        <f t="shared" si="194"/>
        <v>72890.735418749988</v>
      </c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</row>
    <row r="276" spans="1:79" s="25" customFormat="1" ht="30.75">
      <c r="A276" s="91"/>
      <c r="B276" s="111" t="s">
        <v>292</v>
      </c>
      <c r="C276" s="66" t="s">
        <v>41</v>
      </c>
      <c r="D276" s="65">
        <v>10.130000000000001</v>
      </c>
      <c r="E276" s="81" t="s">
        <v>223</v>
      </c>
      <c r="F276" s="65">
        <v>17697</v>
      </c>
      <c r="G276" s="65">
        <v>3.57</v>
      </c>
      <c r="H276" s="82">
        <f t="shared" si="189"/>
        <v>63178.289999999994</v>
      </c>
      <c r="I276" s="82">
        <f t="shared" si="195"/>
        <v>147837.19859999997</v>
      </c>
      <c r="J276" s="65">
        <v>25</v>
      </c>
      <c r="K276" s="82">
        <f t="shared" si="190"/>
        <v>36959.299649999994</v>
      </c>
      <c r="L276" s="19">
        <f t="shared" si="191"/>
        <v>184796.49824999998</v>
      </c>
      <c r="M276" s="65"/>
      <c r="N276" s="84">
        <f>M276*F276/100</f>
        <v>0</v>
      </c>
      <c r="O276" s="65">
        <v>190</v>
      </c>
      <c r="P276" s="84">
        <f>O276*F276/100</f>
        <v>33624.300000000003</v>
      </c>
      <c r="Q276" s="65"/>
      <c r="R276" s="82"/>
      <c r="S276" s="65"/>
      <c r="T276" s="82"/>
      <c r="U276" s="19">
        <f t="shared" si="192"/>
        <v>18479.649824999997</v>
      </c>
      <c r="V276" s="19">
        <f t="shared" si="193"/>
        <v>236900.44807499999</v>
      </c>
      <c r="W276" s="85">
        <v>0.25</v>
      </c>
      <c r="X276" s="82">
        <f t="shared" si="194"/>
        <v>59225.112018749998</v>
      </c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</row>
    <row r="277" spans="1:79" s="25" customFormat="1" ht="18">
      <c r="A277" s="91"/>
      <c r="B277" s="147"/>
      <c r="C277" s="66"/>
      <c r="D277" s="65"/>
      <c r="E277" s="81"/>
      <c r="F277" s="65"/>
      <c r="G277" s="65"/>
      <c r="H277" s="82"/>
      <c r="I277" s="82"/>
      <c r="J277" s="65"/>
      <c r="K277" s="82"/>
      <c r="L277" s="82"/>
      <c r="M277" s="65"/>
      <c r="N277" s="84"/>
      <c r="O277" s="65"/>
      <c r="P277" s="84"/>
      <c r="Q277" s="65"/>
      <c r="R277" s="82"/>
      <c r="S277" s="65"/>
      <c r="T277" s="82"/>
      <c r="U277" s="19"/>
      <c r="V277" s="19"/>
      <c r="W277" s="114">
        <f>SUM(W244:W276)</f>
        <v>29</v>
      </c>
      <c r="X277" s="114">
        <f t="shared" ref="X277" si="228">SUM(X244:X276)</f>
        <v>7149126.9931500023</v>
      </c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</row>
    <row r="278" spans="1:79" s="25" customFormat="1" ht="18">
      <c r="A278" s="91"/>
      <c r="B278" s="208" t="s">
        <v>166</v>
      </c>
      <c r="C278" s="66"/>
      <c r="D278" s="65"/>
      <c r="E278" s="81"/>
      <c r="F278" s="65"/>
      <c r="G278" s="65"/>
      <c r="H278" s="82"/>
      <c r="I278" s="82"/>
      <c r="J278" s="65"/>
      <c r="K278" s="82"/>
      <c r="L278" s="82"/>
      <c r="M278" s="65"/>
      <c r="N278" s="84"/>
      <c r="O278" s="65"/>
      <c r="P278" s="84"/>
      <c r="Q278" s="65"/>
      <c r="R278" s="82"/>
      <c r="S278" s="65"/>
      <c r="T278" s="82"/>
      <c r="U278" s="19"/>
      <c r="V278" s="19"/>
      <c r="W278" s="85"/>
      <c r="X278" s="82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</row>
    <row r="279" spans="1:79" ht="31.5" customHeight="1">
      <c r="A279" s="91"/>
      <c r="B279" s="113" t="s">
        <v>293</v>
      </c>
      <c r="C279" s="126">
        <v>4</v>
      </c>
      <c r="D279" s="65"/>
      <c r="E279" s="81"/>
      <c r="F279" s="65">
        <v>17697</v>
      </c>
      <c r="G279" s="83">
        <v>2.9</v>
      </c>
      <c r="H279" s="82">
        <f>F279*G279</f>
        <v>51321.299999999996</v>
      </c>
      <c r="I279" s="19">
        <f t="shared" ref="I279:I281" si="229">H279*1.71</f>
        <v>87759.422999999995</v>
      </c>
      <c r="J279" s="65"/>
      <c r="K279" s="65"/>
      <c r="L279" s="65"/>
      <c r="M279" s="65"/>
      <c r="N279" s="65"/>
      <c r="O279" s="65"/>
      <c r="P279" s="84"/>
      <c r="Q279" s="65"/>
      <c r="R279" s="65"/>
      <c r="S279" s="65"/>
      <c r="T279" s="65"/>
      <c r="U279" s="19">
        <f>I279*10%</f>
        <v>8775.9423000000006</v>
      </c>
      <c r="V279" s="19">
        <f t="shared" si="193"/>
        <v>96535.36529999999</v>
      </c>
      <c r="W279" s="85">
        <v>1</v>
      </c>
      <c r="X279" s="82">
        <f>V279*W279</f>
        <v>96535.36529999999</v>
      </c>
    </row>
    <row r="280" spans="1:79" ht="31.5" customHeight="1">
      <c r="A280" s="91"/>
      <c r="B280" s="113" t="s">
        <v>174</v>
      </c>
      <c r="C280" s="126">
        <v>4</v>
      </c>
      <c r="D280" s="65"/>
      <c r="E280" s="81"/>
      <c r="F280" s="65">
        <v>17697</v>
      </c>
      <c r="G280" s="83">
        <v>2.9</v>
      </c>
      <c r="H280" s="82">
        <f t="shared" ref="H280" si="230">F280*G280</f>
        <v>51321.299999999996</v>
      </c>
      <c r="I280" s="19">
        <f t="shared" si="229"/>
        <v>87759.422999999995</v>
      </c>
      <c r="J280" s="65"/>
      <c r="K280" s="65"/>
      <c r="L280" s="65"/>
      <c r="M280" s="65"/>
      <c r="N280" s="65"/>
      <c r="O280" s="65"/>
      <c r="P280" s="84"/>
      <c r="Q280" s="65"/>
      <c r="R280" s="65"/>
      <c r="S280" s="65"/>
      <c r="T280" s="65"/>
      <c r="U280" s="19">
        <f t="shared" ref="U280" si="231">I280*10%</f>
        <v>8775.9423000000006</v>
      </c>
      <c r="V280" s="19">
        <f t="shared" si="193"/>
        <v>96535.36529999999</v>
      </c>
      <c r="W280" s="85">
        <v>8</v>
      </c>
      <c r="X280" s="82">
        <f t="shared" ref="X280" si="232">V280*W280</f>
        <v>772282.92239999992</v>
      </c>
    </row>
    <row r="281" spans="1:79" ht="31.5" customHeight="1">
      <c r="A281" s="91"/>
      <c r="B281" s="113" t="s">
        <v>294</v>
      </c>
      <c r="C281" s="126">
        <v>4</v>
      </c>
      <c r="D281" s="65"/>
      <c r="E281" s="81"/>
      <c r="F281" s="65">
        <v>17697</v>
      </c>
      <c r="G281" s="83">
        <v>2.9</v>
      </c>
      <c r="H281" s="82">
        <f t="shared" ref="H281" si="233">F281*G281</f>
        <v>51321.299999999996</v>
      </c>
      <c r="I281" s="19">
        <f t="shared" si="229"/>
        <v>87759.422999999995</v>
      </c>
      <c r="J281" s="65"/>
      <c r="K281" s="65"/>
      <c r="L281" s="65"/>
      <c r="M281" s="65"/>
      <c r="N281" s="65"/>
      <c r="O281" s="65"/>
      <c r="P281" s="84"/>
      <c r="Q281" s="65"/>
      <c r="R281" s="65"/>
      <c r="S281" s="65"/>
      <c r="T281" s="65"/>
      <c r="U281" s="19">
        <f t="shared" ref="U281" si="234">I281*10%</f>
        <v>8775.9423000000006</v>
      </c>
      <c r="V281" s="19">
        <f t="shared" si="193"/>
        <v>96535.36529999999</v>
      </c>
      <c r="W281" s="85">
        <v>0.75</v>
      </c>
      <c r="X281" s="82">
        <f t="shared" ref="X281" si="235">V281*W281</f>
        <v>72401.523974999989</v>
      </c>
    </row>
    <row r="282" spans="1:79" ht="18">
      <c r="A282" s="91"/>
      <c r="B282" s="250"/>
      <c r="C282" s="251"/>
      <c r="D282" s="248"/>
      <c r="E282" s="247"/>
      <c r="F282" s="248"/>
      <c r="G282" s="252"/>
      <c r="H282" s="253"/>
      <c r="I282" s="229"/>
      <c r="J282" s="65"/>
      <c r="K282" s="65"/>
      <c r="L282" s="65"/>
      <c r="M282" s="65"/>
      <c r="N282" s="65"/>
      <c r="O282" s="65"/>
      <c r="P282" s="84"/>
      <c r="Q282" s="65"/>
      <c r="R282" s="65"/>
      <c r="S282" s="65"/>
      <c r="T282" s="65"/>
      <c r="U282" s="19"/>
      <c r="V282" s="19"/>
      <c r="W282" s="114">
        <f>SUM(W279:W281)</f>
        <v>9.75</v>
      </c>
      <c r="X282" s="114">
        <f t="shared" ref="X282" si="236">SUM(X279:X281)</f>
        <v>941219.81167499989</v>
      </c>
    </row>
    <row r="283" spans="1:79" s="25" customFormat="1" ht="24" customHeight="1">
      <c r="A283" s="91"/>
      <c r="B283" s="312" t="s">
        <v>393</v>
      </c>
      <c r="C283" s="313"/>
      <c r="D283" s="313"/>
      <c r="E283" s="313"/>
      <c r="F283" s="313"/>
      <c r="G283" s="313"/>
      <c r="H283" s="313"/>
      <c r="I283" s="314"/>
      <c r="J283" s="65"/>
      <c r="K283" s="82"/>
      <c r="L283" s="82"/>
      <c r="M283" s="65"/>
      <c r="N283" s="65"/>
      <c r="O283" s="65"/>
      <c r="P283" s="65"/>
      <c r="Q283" s="65"/>
      <c r="R283" s="82"/>
      <c r="S283" s="65"/>
      <c r="T283" s="65"/>
      <c r="U283" s="19"/>
      <c r="V283" s="19"/>
      <c r="W283" s="85"/>
      <c r="X283" s="82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</row>
    <row r="284" spans="1:79" s="87" customFormat="1" ht="30" customHeight="1">
      <c r="A284" s="125"/>
      <c r="B284" s="212" t="s">
        <v>165</v>
      </c>
      <c r="C284" s="126"/>
      <c r="D284" s="126"/>
      <c r="E284" s="126"/>
      <c r="F284" s="126"/>
      <c r="G284" s="126"/>
      <c r="H284" s="126"/>
      <c r="I284" s="126"/>
      <c r="J284" s="65"/>
      <c r="K284" s="82"/>
      <c r="L284" s="82"/>
      <c r="M284" s="65"/>
      <c r="N284" s="65"/>
      <c r="O284" s="65"/>
      <c r="P284" s="65"/>
      <c r="Q284" s="65"/>
      <c r="R284" s="82"/>
      <c r="S284" s="65"/>
      <c r="T284" s="65"/>
      <c r="U284" s="19"/>
      <c r="V284" s="19"/>
      <c r="W284" s="85"/>
      <c r="X284" s="82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  <c r="BT284" s="86"/>
      <c r="BU284" s="86"/>
      <c r="BV284" s="86"/>
      <c r="BW284" s="86"/>
      <c r="BX284" s="86"/>
      <c r="BY284" s="86"/>
      <c r="BZ284" s="86"/>
      <c r="CA284" s="86"/>
    </row>
    <row r="285" spans="1:79" s="25" customFormat="1" ht="25.5" customHeight="1">
      <c r="A285" s="91"/>
      <c r="B285" s="176" t="s">
        <v>76</v>
      </c>
      <c r="C285" s="66" t="s">
        <v>25</v>
      </c>
      <c r="D285" s="112">
        <v>3.05</v>
      </c>
      <c r="E285" s="81" t="s">
        <v>223</v>
      </c>
      <c r="F285" s="65">
        <v>17697</v>
      </c>
      <c r="G285" s="112">
        <v>4.26</v>
      </c>
      <c r="H285" s="82">
        <f t="shared" ref="H285" si="237">F285*G285</f>
        <v>75389.22</v>
      </c>
      <c r="I285" s="82">
        <f>H285*3.42</f>
        <v>257831.1324</v>
      </c>
      <c r="J285" s="65">
        <v>25</v>
      </c>
      <c r="K285" s="82">
        <f t="shared" ref="K285" si="238">I285*25%</f>
        <v>64457.783100000001</v>
      </c>
      <c r="L285" s="19">
        <f t="shared" ref="L285" si="239">I285+K285</f>
        <v>322288.9155</v>
      </c>
      <c r="M285" s="65"/>
      <c r="N285" s="84"/>
      <c r="O285" s="65"/>
      <c r="P285" s="84"/>
      <c r="Q285" s="65"/>
      <c r="R285" s="82"/>
      <c r="S285" s="65"/>
      <c r="T285" s="82"/>
      <c r="U285" s="19">
        <f t="shared" ref="U285" si="240">(I285+K285)*10/100</f>
        <v>32228.891550000004</v>
      </c>
      <c r="V285" s="19">
        <f t="shared" ref="V285" si="241">I285+K285+N285+P285+R285+T285+U285</f>
        <v>354517.80705</v>
      </c>
      <c r="W285" s="85">
        <v>0.25</v>
      </c>
      <c r="X285" s="82">
        <f t="shared" ref="X285" si="242">V285*W285</f>
        <v>88629.451762500001</v>
      </c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</row>
    <row r="286" spans="1:79" s="25" customFormat="1" ht="23.25" customHeight="1">
      <c r="A286" s="91"/>
      <c r="B286" s="280"/>
      <c r="C286" s="246"/>
      <c r="D286" s="281"/>
      <c r="E286" s="253"/>
      <c r="F286" s="246"/>
      <c r="G286" s="282"/>
      <c r="H286" s="253"/>
      <c r="I286" s="249"/>
      <c r="J286" s="134"/>
      <c r="K286" s="82"/>
      <c r="L286" s="19"/>
      <c r="M286" s="82"/>
      <c r="N286" s="82"/>
      <c r="O286" s="82"/>
      <c r="P286" s="82"/>
      <c r="Q286" s="82"/>
      <c r="R286" s="82"/>
      <c r="S286" s="135"/>
      <c r="T286" s="82"/>
      <c r="U286" s="19"/>
      <c r="V286" s="19"/>
      <c r="W286" s="114">
        <f>SUM(W285)</f>
        <v>0.25</v>
      </c>
      <c r="X286" s="231">
        <f>SUM(X285)</f>
        <v>88629.451762500001</v>
      </c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</row>
    <row r="287" spans="1:79" s="25" customFormat="1" ht="24" customHeight="1">
      <c r="A287" s="91"/>
      <c r="B287" s="312" t="s">
        <v>175</v>
      </c>
      <c r="C287" s="313"/>
      <c r="D287" s="313"/>
      <c r="E287" s="313"/>
      <c r="F287" s="313"/>
      <c r="G287" s="313"/>
      <c r="H287" s="313"/>
      <c r="I287" s="314"/>
      <c r="J287" s="65"/>
      <c r="K287" s="82"/>
      <c r="L287" s="82"/>
      <c r="M287" s="65"/>
      <c r="N287" s="65"/>
      <c r="O287" s="65"/>
      <c r="P287" s="65"/>
      <c r="Q287" s="65"/>
      <c r="R287" s="82"/>
      <c r="S287" s="65"/>
      <c r="T287" s="65"/>
      <c r="U287" s="19"/>
      <c r="V287" s="19"/>
      <c r="W287" s="85"/>
      <c r="X287" s="82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</row>
    <row r="288" spans="1:79" s="87" customFormat="1" ht="30" customHeight="1">
      <c r="A288" s="125"/>
      <c r="B288" s="217" t="s">
        <v>171</v>
      </c>
      <c r="C288" s="126"/>
      <c r="D288" s="126"/>
      <c r="E288" s="126"/>
      <c r="F288" s="126"/>
      <c r="G288" s="126"/>
      <c r="H288" s="126"/>
      <c r="I288" s="126"/>
      <c r="J288" s="65"/>
      <c r="K288" s="82"/>
      <c r="L288" s="82"/>
      <c r="M288" s="65"/>
      <c r="N288" s="65"/>
      <c r="O288" s="65"/>
      <c r="P288" s="65"/>
      <c r="Q288" s="65"/>
      <c r="R288" s="82"/>
      <c r="S288" s="65"/>
      <c r="T288" s="65"/>
      <c r="U288" s="19"/>
      <c r="V288" s="19"/>
      <c r="W288" s="85"/>
      <c r="X288" s="82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  <c r="BT288" s="86"/>
      <c r="BU288" s="86"/>
      <c r="BV288" s="86"/>
      <c r="BW288" s="86"/>
      <c r="BX288" s="86"/>
      <c r="BY288" s="86"/>
      <c r="BZ288" s="86"/>
      <c r="CA288" s="86"/>
    </row>
    <row r="289" spans="1:79" s="25" customFormat="1" ht="54" customHeight="1">
      <c r="A289" s="91"/>
      <c r="B289" s="273" t="s">
        <v>295</v>
      </c>
      <c r="C289" s="66" t="s">
        <v>41</v>
      </c>
      <c r="D289" s="112">
        <v>10.130000000000001</v>
      </c>
      <c r="E289" s="82" t="s">
        <v>223</v>
      </c>
      <c r="F289" s="66">
        <v>17697</v>
      </c>
      <c r="G289" s="134">
        <v>3.57</v>
      </c>
      <c r="H289" s="82">
        <f t="shared" ref="H289:H293" si="243">F289*G289</f>
        <v>63178.289999999994</v>
      </c>
      <c r="I289" s="82">
        <f>H289*2.34</f>
        <v>147837.19859999997</v>
      </c>
      <c r="J289" s="134">
        <v>25</v>
      </c>
      <c r="K289" s="82">
        <f t="shared" ref="K289:K293" si="244">I289*25%</f>
        <v>36959.299649999994</v>
      </c>
      <c r="L289" s="19">
        <f t="shared" ref="L289:L293" si="245">I289+K289</f>
        <v>184796.49824999998</v>
      </c>
      <c r="M289" s="82"/>
      <c r="N289" s="82"/>
      <c r="O289" s="82"/>
      <c r="P289" s="82"/>
      <c r="Q289" s="82"/>
      <c r="R289" s="82"/>
      <c r="S289" s="135"/>
      <c r="T289" s="82"/>
      <c r="U289" s="19">
        <f t="shared" ref="U289:U293" si="246">(I289+K289)*10/100</f>
        <v>18479.649824999997</v>
      </c>
      <c r="V289" s="19">
        <f t="shared" ref="V289:V300" si="247">I289+K289+N289+P289+R289+T289+U289</f>
        <v>203276.14807499998</v>
      </c>
      <c r="W289" s="85">
        <v>0.5</v>
      </c>
      <c r="X289" s="84">
        <f t="shared" ref="X289:X293" si="248">V289*W289</f>
        <v>101638.07403749999</v>
      </c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</row>
    <row r="290" spans="1:79" s="25" customFormat="1" ht="36.75" customHeight="1">
      <c r="A290" s="91"/>
      <c r="B290" s="111" t="s">
        <v>289</v>
      </c>
      <c r="C290" s="66" t="s">
        <v>41</v>
      </c>
      <c r="D290" s="18">
        <v>10.130000000000001</v>
      </c>
      <c r="E290" s="19" t="s">
        <v>223</v>
      </c>
      <c r="F290" s="17">
        <v>17697</v>
      </c>
      <c r="G290" s="46">
        <v>3.57</v>
      </c>
      <c r="H290" s="19">
        <f t="shared" si="243"/>
        <v>63178.289999999994</v>
      </c>
      <c r="I290" s="82">
        <f t="shared" ref="I290:I293" si="249">H290*2.34</f>
        <v>147837.19859999997</v>
      </c>
      <c r="J290" s="17">
        <v>25</v>
      </c>
      <c r="K290" s="82">
        <f t="shared" si="244"/>
        <v>36959.299649999994</v>
      </c>
      <c r="L290" s="19">
        <f t="shared" si="245"/>
        <v>184796.49824999998</v>
      </c>
      <c r="M290" s="19"/>
      <c r="N290" s="19"/>
      <c r="O290" s="19"/>
      <c r="P290" s="19"/>
      <c r="Q290" s="19"/>
      <c r="R290" s="19"/>
      <c r="S290" s="19"/>
      <c r="T290" s="19"/>
      <c r="U290" s="19">
        <f t="shared" si="246"/>
        <v>18479.649824999997</v>
      </c>
      <c r="V290" s="19">
        <f t="shared" si="247"/>
        <v>203276.14807499998</v>
      </c>
      <c r="W290" s="29">
        <v>1</v>
      </c>
      <c r="X290" s="20">
        <f t="shared" si="248"/>
        <v>203276.14807499998</v>
      </c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</row>
    <row r="291" spans="1:79" s="25" customFormat="1" ht="27.75" customHeight="1">
      <c r="A291" s="91"/>
      <c r="B291" s="111" t="s">
        <v>296</v>
      </c>
      <c r="C291" s="66" t="s">
        <v>41</v>
      </c>
      <c r="D291" s="65">
        <v>1.05</v>
      </c>
      <c r="E291" s="19" t="s">
        <v>223</v>
      </c>
      <c r="F291" s="65">
        <v>17697</v>
      </c>
      <c r="G291" s="65">
        <v>3.36</v>
      </c>
      <c r="H291" s="82">
        <f t="shared" si="243"/>
        <v>59461.919999999998</v>
      </c>
      <c r="I291" s="82">
        <f t="shared" si="249"/>
        <v>139140.8928</v>
      </c>
      <c r="J291" s="65">
        <v>25</v>
      </c>
      <c r="K291" s="82">
        <f t="shared" si="244"/>
        <v>34785.2232</v>
      </c>
      <c r="L291" s="19">
        <f t="shared" si="245"/>
        <v>173926.11600000001</v>
      </c>
      <c r="M291" s="65"/>
      <c r="N291" s="84"/>
      <c r="O291" s="65"/>
      <c r="P291" s="84"/>
      <c r="Q291" s="65"/>
      <c r="R291" s="82"/>
      <c r="S291" s="65"/>
      <c r="T291" s="82"/>
      <c r="U291" s="19">
        <f t="shared" si="246"/>
        <v>17392.6116</v>
      </c>
      <c r="V291" s="19">
        <f t="shared" si="247"/>
        <v>191318.72760000001</v>
      </c>
      <c r="W291" s="85">
        <v>1</v>
      </c>
      <c r="X291" s="82">
        <f t="shared" si="248"/>
        <v>191318.72760000001</v>
      </c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</row>
    <row r="292" spans="1:79" s="5" customFormat="1" ht="45.75">
      <c r="A292" s="139"/>
      <c r="B292" s="111" t="s">
        <v>297</v>
      </c>
      <c r="C292" s="66" t="s">
        <v>41</v>
      </c>
      <c r="D292" s="65">
        <v>9.08</v>
      </c>
      <c r="E292" s="81" t="s">
        <v>223</v>
      </c>
      <c r="F292" s="65">
        <v>17697</v>
      </c>
      <c r="G292" s="65">
        <v>3.53</v>
      </c>
      <c r="H292" s="82">
        <f t="shared" si="243"/>
        <v>62470.409999999996</v>
      </c>
      <c r="I292" s="82">
        <f t="shared" si="249"/>
        <v>146180.75939999998</v>
      </c>
      <c r="J292" s="65">
        <v>25</v>
      </c>
      <c r="K292" s="82">
        <f t="shared" si="244"/>
        <v>36545.189849999995</v>
      </c>
      <c r="L292" s="19">
        <f t="shared" si="245"/>
        <v>182725.94924999998</v>
      </c>
      <c r="M292" s="65"/>
      <c r="N292" s="65"/>
      <c r="O292" s="65"/>
      <c r="P292" s="84"/>
      <c r="Q292" s="65"/>
      <c r="R292" s="82"/>
      <c r="S292" s="65"/>
      <c r="T292" s="82"/>
      <c r="U292" s="19">
        <f t="shared" si="246"/>
        <v>18272.594924999998</v>
      </c>
      <c r="V292" s="19">
        <f t="shared" si="247"/>
        <v>200998.54417499999</v>
      </c>
      <c r="W292" s="85">
        <v>1</v>
      </c>
      <c r="X292" s="82">
        <f t="shared" si="248"/>
        <v>200998.54417499999</v>
      </c>
    </row>
    <row r="293" spans="1:79" s="5" customFormat="1" ht="45.75">
      <c r="A293" s="139"/>
      <c r="B293" s="111" t="s">
        <v>298</v>
      </c>
      <c r="C293" s="66" t="s">
        <v>41</v>
      </c>
      <c r="D293" s="65">
        <v>20.010000000000002</v>
      </c>
      <c r="E293" s="81" t="s">
        <v>223</v>
      </c>
      <c r="F293" s="65">
        <v>17697</v>
      </c>
      <c r="G293" s="65">
        <v>3.69</v>
      </c>
      <c r="H293" s="82">
        <f t="shared" si="243"/>
        <v>65301.93</v>
      </c>
      <c r="I293" s="82">
        <f t="shared" si="249"/>
        <v>152806.51619999998</v>
      </c>
      <c r="J293" s="65">
        <v>25</v>
      </c>
      <c r="K293" s="82">
        <f t="shared" si="244"/>
        <v>38201.629049999996</v>
      </c>
      <c r="L293" s="19">
        <f t="shared" si="245"/>
        <v>191008.14524999997</v>
      </c>
      <c r="M293" s="65"/>
      <c r="N293" s="65"/>
      <c r="O293" s="65"/>
      <c r="P293" s="84"/>
      <c r="Q293" s="65"/>
      <c r="R293" s="82"/>
      <c r="S293" s="65"/>
      <c r="T293" s="82"/>
      <c r="U293" s="19">
        <f t="shared" si="246"/>
        <v>19100.814524999998</v>
      </c>
      <c r="V293" s="19">
        <f t="shared" si="247"/>
        <v>210108.95977499997</v>
      </c>
      <c r="W293" s="85">
        <v>1</v>
      </c>
      <c r="X293" s="82">
        <f t="shared" si="248"/>
        <v>210108.95977499997</v>
      </c>
    </row>
    <row r="294" spans="1:79" s="5" customFormat="1" ht="18">
      <c r="A294" s="139"/>
      <c r="B294" s="147"/>
      <c r="C294" s="66"/>
      <c r="D294" s="65"/>
      <c r="E294" s="81"/>
      <c r="F294" s="65"/>
      <c r="G294" s="65"/>
      <c r="H294" s="82"/>
      <c r="I294" s="82"/>
      <c r="J294" s="65"/>
      <c r="K294" s="82"/>
      <c r="L294" s="82"/>
      <c r="M294" s="65"/>
      <c r="N294" s="65"/>
      <c r="O294" s="65"/>
      <c r="P294" s="84"/>
      <c r="Q294" s="65"/>
      <c r="R294" s="82"/>
      <c r="S294" s="65"/>
      <c r="T294" s="82"/>
      <c r="U294" s="19"/>
      <c r="V294" s="19"/>
      <c r="W294" s="114">
        <f>SUM(W289:W293)</f>
        <v>4.5</v>
      </c>
      <c r="X294" s="114">
        <f t="shared" ref="X294" si="250">SUM(X289:X293)</f>
        <v>907340.4536624999</v>
      </c>
    </row>
    <row r="295" spans="1:79" s="87" customFormat="1" ht="38.25" customHeight="1">
      <c r="A295" s="125"/>
      <c r="B295" s="208" t="s">
        <v>166</v>
      </c>
      <c r="C295" s="126"/>
      <c r="D295" s="126"/>
      <c r="E295" s="126"/>
      <c r="F295" s="126"/>
      <c r="G295" s="126"/>
      <c r="H295" s="126"/>
      <c r="I295" s="126"/>
      <c r="J295" s="65"/>
      <c r="K295" s="82"/>
      <c r="L295" s="82"/>
      <c r="M295" s="65"/>
      <c r="N295" s="65"/>
      <c r="O295" s="65"/>
      <c r="P295" s="65"/>
      <c r="Q295" s="65"/>
      <c r="R295" s="82"/>
      <c r="S295" s="65"/>
      <c r="T295" s="65"/>
      <c r="U295" s="19"/>
      <c r="V295" s="19"/>
      <c r="W295" s="85"/>
      <c r="X295" s="82"/>
      <c r="Y295" s="86"/>
      <c r="Z295" s="86"/>
      <c r="AA295" s="86"/>
      <c r="AB295" s="86"/>
      <c r="AC295" s="86"/>
      <c r="AD295" s="86"/>
      <c r="AE295" s="86"/>
      <c r="AF295" s="86"/>
      <c r="AG295" s="86"/>
      <c r="AH295" s="86"/>
      <c r="AI295" s="86"/>
      <c r="AJ295" s="86"/>
      <c r="AK295" s="86"/>
      <c r="AL295" s="86"/>
      <c r="AM295" s="86"/>
      <c r="AN295" s="86"/>
      <c r="AO295" s="86"/>
      <c r="AP295" s="86"/>
      <c r="AQ295" s="86"/>
      <c r="AR295" s="86"/>
      <c r="AS295" s="86"/>
      <c r="AT295" s="86"/>
      <c r="AU295" s="86"/>
      <c r="AV295" s="86"/>
      <c r="AW295" s="86"/>
      <c r="AX295" s="86"/>
      <c r="AY295" s="86"/>
      <c r="AZ295" s="86"/>
      <c r="BA295" s="86"/>
      <c r="BB295" s="86"/>
      <c r="BC295" s="86"/>
      <c r="BD295" s="86"/>
      <c r="BE295" s="86"/>
      <c r="BF295" s="86"/>
      <c r="BG295" s="86"/>
      <c r="BH295" s="86"/>
      <c r="BI295" s="86"/>
      <c r="BJ295" s="86"/>
      <c r="BK295" s="86"/>
      <c r="BL295" s="86"/>
      <c r="BM295" s="86"/>
      <c r="BN295" s="86"/>
      <c r="BO295" s="86"/>
      <c r="BP295" s="86"/>
      <c r="BQ295" s="86"/>
      <c r="BR295" s="86"/>
      <c r="BS295" s="86"/>
      <c r="BT295" s="86"/>
      <c r="BU295" s="86"/>
      <c r="BV295" s="86"/>
      <c r="BW295" s="86"/>
      <c r="BX295" s="86"/>
      <c r="BY295" s="86"/>
      <c r="BZ295" s="86"/>
      <c r="CA295" s="86"/>
    </row>
    <row r="296" spans="1:79" ht="18">
      <c r="A296" s="91"/>
      <c r="B296" s="65" t="s">
        <v>129</v>
      </c>
      <c r="C296" s="126">
        <v>4</v>
      </c>
      <c r="D296" s="65"/>
      <c r="E296" s="81"/>
      <c r="F296" s="65">
        <v>17697</v>
      </c>
      <c r="G296" s="83">
        <v>2.9</v>
      </c>
      <c r="H296" s="82">
        <f t="shared" ref="H296" si="251">F296*G296</f>
        <v>51321.299999999996</v>
      </c>
      <c r="I296" s="19">
        <f t="shared" ref="I296" si="252">H296*1.71</f>
        <v>87759.422999999995</v>
      </c>
      <c r="J296" s="65"/>
      <c r="K296" s="65"/>
      <c r="L296" s="65"/>
      <c r="M296" s="65"/>
      <c r="N296" s="65"/>
      <c r="O296" s="65"/>
      <c r="P296" s="84"/>
      <c r="Q296" s="65"/>
      <c r="R296" s="65"/>
      <c r="S296" s="65"/>
      <c r="T296" s="65"/>
      <c r="U296" s="19">
        <f>I296*10%</f>
        <v>8775.9423000000006</v>
      </c>
      <c r="V296" s="19">
        <f t="shared" si="247"/>
        <v>96535.36529999999</v>
      </c>
      <c r="W296" s="85">
        <v>1</v>
      </c>
      <c r="X296" s="82">
        <f t="shared" ref="X296" si="253">V296*W296</f>
        <v>96535.36529999999</v>
      </c>
    </row>
    <row r="297" spans="1:79" ht="18">
      <c r="A297" s="91"/>
      <c r="B297" s="147"/>
      <c r="C297" s="126"/>
      <c r="D297" s="65"/>
      <c r="E297" s="81"/>
      <c r="F297" s="65"/>
      <c r="G297" s="83"/>
      <c r="H297" s="82"/>
      <c r="I297" s="19"/>
      <c r="J297" s="65"/>
      <c r="K297" s="65"/>
      <c r="L297" s="65"/>
      <c r="M297" s="65"/>
      <c r="N297" s="65"/>
      <c r="O297" s="65"/>
      <c r="P297" s="84"/>
      <c r="Q297" s="65"/>
      <c r="R297" s="65"/>
      <c r="S297" s="65"/>
      <c r="T297" s="65"/>
      <c r="U297" s="19"/>
      <c r="V297" s="19"/>
      <c r="W297" s="114">
        <f>SUM(W296)</f>
        <v>1</v>
      </c>
      <c r="X297" s="114">
        <f t="shared" ref="X297" si="254">SUM(X296)</f>
        <v>96535.36529999999</v>
      </c>
    </row>
    <row r="298" spans="1:79" ht="18">
      <c r="A298" s="91"/>
      <c r="B298" s="218" t="s">
        <v>112</v>
      </c>
      <c r="C298" s="126"/>
      <c r="D298" s="65"/>
      <c r="E298" s="81"/>
      <c r="F298" s="65"/>
      <c r="G298" s="83"/>
      <c r="H298" s="82"/>
      <c r="I298" s="19"/>
      <c r="J298" s="65"/>
      <c r="K298" s="65"/>
      <c r="L298" s="65"/>
      <c r="M298" s="65"/>
      <c r="N298" s="65"/>
      <c r="O298" s="65"/>
      <c r="P298" s="84"/>
      <c r="Q298" s="65"/>
      <c r="R298" s="65"/>
      <c r="S298" s="65"/>
      <c r="T298" s="65"/>
      <c r="U298" s="19"/>
      <c r="V298" s="19"/>
      <c r="W298" s="85"/>
      <c r="X298" s="82"/>
    </row>
    <row r="299" spans="1:79" ht="29.25" customHeight="1">
      <c r="A299" s="158"/>
      <c r="B299" s="65" t="s">
        <v>114</v>
      </c>
      <c r="C299" s="66" t="s">
        <v>52</v>
      </c>
      <c r="D299" s="65">
        <v>5.0599999999999996</v>
      </c>
      <c r="E299" s="81" t="s">
        <v>223</v>
      </c>
      <c r="F299" s="65">
        <v>17697</v>
      </c>
      <c r="G299" s="83">
        <v>3.78</v>
      </c>
      <c r="H299" s="82">
        <f>F299*G299</f>
        <v>66894.66</v>
      </c>
      <c r="I299" s="19">
        <f t="shared" ref="I299:I300" si="255">H299*1.71</f>
        <v>114389.8686</v>
      </c>
      <c r="J299" s="65">
        <v>25</v>
      </c>
      <c r="K299" s="82">
        <f>I299*J299/100</f>
        <v>28597.467149999997</v>
      </c>
      <c r="L299" s="19">
        <f t="shared" ref="L299:L300" si="256">I299+K299</f>
        <v>142987.33575</v>
      </c>
      <c r="M299" s="65"/>
      <c r="N299" s="65"/>
      <c r="O299" s="65"/>
      <c r="P299" s="65"/>
      <c r="Q299" s="65"/>
      <c r="R299" s="82"/>
      <c r="S299" s="65"/>
      <c r="T299" s="65"/>
      <c r="U299" s="19">
        <f t="shared" ref="U299:U300" si="257">(I299+K299)*10/100</f>
        <v>14298.733574999998</v>
      </c>
      <c r="V299" s="19">
        <f t="shared" si="247"/>
        <v>157286.06932499999</v>
      </c>
      <c r="W299" s="85">
        <v>1</v>
      </c>
      <c r="X299" s="82">
        <f>V299*W299</f>
        <v>157286.06932499999</v>
      </c>
    </row>
    <row r="300" spans="1:79" ht="29.25" customHeight="1">
      <c r="A300" s="158"/>
      <c r="B300" s="65" t="s">
        <v>299</v>
      </c>
      <c r="C300" s="66" t="s">
        <v>25</v>
      </c>
      <c r="D300" s="65">
        <v>12.07</v>
      </c>
      <c r="E300" s="81" t="s">
        <v>223</v>
      </c>
      <c r="F300" s="65">
        <v>17697</v>
      </c>
      <c r="G300" s="65">
        <v>4.38</v>
      </c>
      <c r="H300" s="82">
        <f>F300*G300</f>
        <v>77512.86</v>
      </c>
      <c r="I300" s="19">
        <f t="shared" si="255"/>
        <v>132546.99059999999</v>
      </c>
      <c r="J300" s="65">
        <v>25</v>
      </c>
      <c r="K300" s="82">
        <f>I300*J300/100</f>
        <v>33136.747649999998</v>
      </c>
      <c r="L300" s="19">
        <f t="shared" si="256"/>
        <v>165683.73824999999</v>
      </c>
      <c r="M300" s="65"/>
      <c r="N300" s="65"/>
      <c r="O300" s="65"/>
      <c r="P300" s="65"/>
      <c r="Q300" s="65"/>
      <c r="R300" s="82"/>
      <c r="S300" s="65"/>
      <c r="T300" s="65"/>
      <c r="U300" s="19">
        <f t="shared" si="257"/>
        <v>16568.373824999999</v>
      </c>
      <c r="V300" s="19">
        <f t="shared" si="247"/>
        <v>182252.11207499998</v>
      </c>
      <c r="W300" s="85">
        <v>1</v>
      </c>
      <c r="X300" s="82">
        <f>V300*W300</f>
        <v>182252.11207499998</v>
      </c>
    </row>
    <row r="301" spans="1:79" s="87" customFormat="1" ht="24" customHeight="1">
      <c r="A301" s="125"/>
      <c r="B301" s="290" t="s">
        <v>176</v>
      </c>
      <c r="C301" s="291"/>
      <c r="D301" s="291"/>
      <c r="E301" s="291"/>
      <c r="F301" s="291"/>
      <c r="G301" s="291"/>
      <c r="H301" s="291"/>
      <c r="I301" s="292"/>
      <c r="J301" s="65"/>
      <c r="K301" s="82"/>
      <c r="L301" s="82"/>
      <c r="M301" s="65"/>
      <c r="N301" s="65"/>
      <c r="O301" s="65"/>
      <c r="P301" s="65"/>
      <c r="Q301" s="65"/>
      <c r="R301" s="82"/>
      <c r="S301" s="65"/>
      <c r="T301" s="65"/>
      <c r="U301" s="19"/>
      <c r="V301" s="19"/>
      <c r="W301" s="114">
        <f>SUM(W299:W300)</f>
        <v>2</v>
      </c>
      <c r="X301" s="114">
        <f t="shared" ref="X301" si="258">SUM(X299:X300)</f>
        <v>339538.1814</v>
      </c>
      <c r="Y301" s="86"/>
      <c r="Z301" s="86"/>
      <c r="AA301" s="86"/>
      <c r="AB301" s="86"/>
      <c r="AC301" s="86"/>
      <c r="AD301" s="86"/>
      <c r="AE301" s="86"/>
      <c r="AF301" s="86"/>
      <c r="AG301" s="86"/>
      <c r="AH301" s="86"/>
      <c r="AI301" s="86"/>
      <c r="AJ301" s="86"/>
      <c r="AK301" s="86"/>
      <c r="AL301" s="86"/>
      <c r="AM301" s="86"/>
      <c r="AN301" s="86"/>
      <c r="AO301" s="86"/>
      <c r="AP301" s="86"/>
      <c r="AQ301" s="86"/>
      <c r="AR301" s="86"/>
      <c r="AS301" s="86"/>
      <c r="AT301" s="86"/>
      <c r="AU301" s="86"/>
      <c r="AV301" s="86"/>
      <c r="AW301" s="86"/>
      <c r="AX301" s="86"/>
      <c r="AY301" s="86"/>
      <c r="AZ301" s="86"/>
      <c r="BA301" s="86"/>
      <c r="BB301" s="86"/>
      <c r="BC301" s="86"/>
      <c r="BD301" s="86"/>
      <c r="BE301" s="86"/>
      <c r="BF301" s="86"/>
      <c r="BG301" s="86"/>
      <c r="BH301" s="86"/>
      <c r="BI301" s="86"/>
      <c r="BJ301" s="86"/>
      <c r="BK301" s="86"/>
      <c r="BL301" s="86"/>
      <c r="BM301" s="86"/>
      <c r="BN301" s="86"/>
      <c r="BO301" s="86"/>
      <c r="BP301" s="86"/>
      <c r="BQ301" s="86"/>
      <c r="BR301" s="86"/>
      <c r="BS301" s="86"/>
      <c r="BT301" s="86"/>
      <c r="BU301" s="86"/>
      <c r="BV301" s="86"/>
      <c r="BW301" s="86"/>
      <c r="BX301" s="86"/>
      <c r="BY301" s="86"/>
      <c r="BZ301" s="86"/>
      <c r="CA301" s="86"/>
    </row>
    <row r="302" spans="1:79" s="87" customFormat="1" ht="24" customHeight="1">
      <c r="A302" s="125"/>
      <c r="B302" s="212" t="s">
        <v>165</v>
      </c>
      <c r="C302" s="219"/>
      <c r="D302" s="219"/>
      <c r="E302" s="219"/>
      <c r="F302" s="219"/>
      <c r="G302" s="219"/>
      <c r="H302" s="219"/>
      <c r="I302" s="219"/>
      <c r="J302" s="65"/>
      <c r="K302" s="82"/>
      <c r="L302" s="82"/>
      <c r="M302" s="65"/>
      <c r="N302" s="65"/>
      <c r="O302" s="65"/>
      <c r="P302" s="65"/>
      <c r="Q302" s="65"/>
      <c r="R302" s="82"/>
      <c r="S302" s="65"/>
      <c r="T302" s="65"/>
      <c r="U302" s="19"/>
      <c r="V302" s="19"/>
      <c r="W302" s="85"/>
      <c r="X302" s="82"/>
      <c r="Y302" s="86"/>
      <c r="Z302" s="86"/>
      <c r="AA302" s="86"/>
      <c r="AB302" s="86"/>
      <c r="AC302" s="86"/>
      <c r="AD302" s="86"/>
      <c r="AE302" s="86"/>
      <c r="AF302" s="86"/>
      <c r="AG302" s="86"/>
      <c r="AH302" s="86"/>
      <c r="AI302" s="86"/>
      <c r="AJ302" s="86"/>
      <c r="AK302" s="86"/>
      <c r="AL302" s="86"/>
      <c r="AM302" s="86"/>
      <c r="AN302" s="86"/>
      <c r="AO302" s="86"/>
      <c r="AP302" s="86"/>
      <c r="AQ302" s="86"/>
      <c r="AR302" s="86"/>
      <c r="AS302" s="86"/>
      <c r="AT302" s="86"/>
      <c r="AU302" s="86"/>
      <c r="AV302" s="86"/>
      <c r="AW302" s="86"/>
      <c r="AX302" s="86"/>
      <c r="AY302" s="86"/>
      <c r="AZ302" s="86"/>
      <c r="BA302" s="86"/>
      <c r="BB302" s="86"/>
      <c r="BC302" s="86"/>
      <c r="BD302" s="86"/>
      <c r="BE302" s="86"/>
      <c r="BF302" s="86"/>
      <c r="BG302" s="86"/>
      <c r="BH302" s="86"/>
      <c r="BI302" s="86"/>
      <c r="BJ302" s="86"/>
      <c r="BK302" s="86"/>
      <c r="BL302" s="86"/>
      <c r="BM302" s="86"/>
      <c r="BN302" s="86"/>
      <c r="BO302" s="86"/>
      <c r="BP302" s="86"/>
      <c r="BQ302" s="86"/>
      <c r="BR302" s="86"/>
      <c r="BS302" s="86"/>
      <c r="BT302" s="86"/>
      <c r="BU302" s="86"/>
      <c r="BV302" s="86"/>
      <c r="BW302" s="86"/>
      <c r="BX302" s="86"/>
      <c r="BY302" s="86"/>
      <c r="BZ302" s="86"/>
      <c r="CA302" s="86"/>
    </row>
    <row r="303" spans="1:79" s="25" customFormat="1" ht="34.5" customHeight="1">
      <c r="A303" s="91"/>
      <c r="B303" s="113" t="s">
        <v>79</v>
      </c>
      <c r="C303" s="66" t="s">
        <v>26</v>
      </c>
      <c r="D303" s="65">
        <v>9.0299999999999994</v>
      </c>
      <c r="E303" s="82">
        <v>2</v>
      </c>
      <c r="F303" s="65">
        <v>17697</v>
      </c>
      <c r="G303" s="83">
        <v>5.04</v>
      </c>
      <c r="H303" s="82">
        <f t="shared" si="146"/>
        <v>89192.88</v>
      </c>
      <c r="I303" s="82">
        <f>H303*3.42</f>
        <v>305039.6496</v>
      </c>
      <c r="J303" s="65"/>
      <c r="K303" s="82"/>
      <c r="L303" s="19">
        <f t="shared" ref="L303:L306" si="259">I303+K303</f>
        <v>305039.6496</v>
      </c>
      <c r="M303" s="65"/>
      <c r="N303" s="84"/>
      <c r="O303" s="65"/>
      <c r="P303" s="84"/>
      <c r="Q303" s="65"/>
      <c r="R303" s="82"/>
      <c r="S303" s="65"/>
      <c r="T303" s="82"/>
      <c r="U303" s="19">
        <f t="shared" ref="U303:U306" si="260">(I303+K303)*10/100</f>
        <v>30503.964960000001</v>
      </c>
      <c r="V303" s="19">
        <f t="shared" si="150"/>
        <v>335543.61456000002</v>
      </c>
      <c r="W303" s="85">
        <v>0.75</v>
      </c>
      <c r="X303" s="82">
        <f t="shared" si="151"/>
        <v>251657.71092000001</v>
      </c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</row>
    <row r="304" spans="1:79" s="25" customFormat="1" ht="34.5" customHeight="1">
      <c r="A304" s="91"/>
      <c r="B304" s="113" t="s">
        <v>79</v>
      </c>
      <c r="C304" s="66" t="s">
        <v>26</v>
      </c>
      <c r="D304" s="65">
        <v>9.0299999999999994</v>
      </c>
      <c r="E304" s="82">
        <v>2</v>
      </c>
      <c r="F304" s="65">
        <v>17697</v>
      </c>
      <c r="G304" s="83">
        <v>5.04</v>
      </c>
      <c r="H304" s="82">
        <f t="shared" ref="H304" si="261">F304*G304</f>
        <v>89192.88</v>
      </c>
      <c r="I304" s="82">
        <f>H304*3.42</f>
        <v>305039.6496</v>
      </c>
      <c r="J304" s="65">
        <v>25</v>
      </c>
      <c r="K304" s="82">
        <f t="shared" ref="K304:K305" si="262">I304*25%</f>
        <v>76259.912400000001</v>
      </c>
      <c r="L304" s="19">
        <f t="shared" ref="L304" si="263">I304+K304</f>
        <v>381299.56200000003</v>
      </c>
      <c r="M304" s="65"/>
      <c r="N304" s="84"/>
      <c r="O304" s="65">
        <v>100</v>
      </c>
      <c r="P304" s="84">
        <f t="shared" ref="P304:P305" si="264">O304*F304/100</f>
        <v>17697</v>
      </c>
      <c r="Q304" s="65"/>
      <c r="R304" s="82"/>
      <c r="S304" s="65"/>
      <c r="T304" s="82"/>
      <c r="U304" s="19">
        <f t="shared" ref="U304" si="265">(I304+K304)*10/100</f>
        <v>38129.956200000001</v>
      </c>
      <c r="V304" s="19">
        <f t="shared" ref="V304" si="266">I304+K304+N304+P304+R304+T304+U304</f>
        <v>437126.51820000005</v>
      </c>
      <c r="W304" s="85">
        <v>0.25</v>
      </c>
      <c r="X304" s="82">
        <f t="shared" ref="X304" si="267">V304*W304</f>
        <v>109281.62955000001</v>
      </c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</row>
    <row r="305" spans="1:79" s="25" customFormat="1" ht="34.5" customHeight="1">
      <c r="A305" s="91"/>
      <c r="B305" s="113" t="s">
        <v>80</v>
      </c>
      <c r="C305" s="66" t="s">
        <v>25</v>
      </c>
      <c r="D305" s="65">
        <v>16.04</v>
      </c>
      <c r="E305" s="81" t="s">
        <v>223</v>
      </c>
      <c r="F305" s="65">
        <v>17697</v>
      </c>
      <c r="G305" s="83">
        <v>4.6100000000000003</v>
      </c>
      <c r="H305" s="82">
        <f t="shared" ref="H305" si="268">F305*G305</f>
        <v>81583.170000000013</v>
      </c>
      <c r="I305" s="82">
        <f t="shared" ref="I305:I306" si="269">H305*3.42</f>
        <v>279014.44140000001</v>
      </c>
      <c r="J305" s="65">
        <v>25</v>
      </c>
      <c r="K305" s="82">
        <f t="shared" si="262"/>
        <v>69753.610350000003</v>
      </c>
      <c r="L305" s="19">
        <f t="shared" ref="L305" si="270">I305+K305</f>
        <v>348768.05174999998</v>
      </c>
      <c r="M305" s="65"/>
      <c r="N305" s="84"/>
      <c r="O305" s="65">
        <v>60</v>
      </c>
      <c r="P305" s="84">
        <f t="shared" si="264"/>
        <v>10618.2</v>
      </c>
      <c r="Q305" s="65"/>
      <c r="R305" s="82"/>
      <c r="S305" s="65"/>
      <c r="T305" s="82"/>
      <c r="U305" s="19">
        <f t="shared" ref="U305" si="271">(I305+K305)*10/100</f>
        <v>34876.805175000001</v>
      </c>
      <c r="V305" s="19">
        <f t="shared" ref="V305" si="272">I305+K305+N305+P305+R305+T305+U305</f>
        <v>394263.05692499998</v>
      </c>
      <c r="W305" s="85">
        <v>1</v>
      </c>
      <c r="X305" s="82">
        <f t="shared" ref="X305" si="273">V305*W305</f>
        <v>394263.05692499998</v>
      </c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</row>
    <row r="306" spans="1:79" s="25" customFormat="1" ht="34.5" customHeight="1">
      <c r="A306" s="91"/>
      <c r="B306" s="111" t="s">
        <v>249</v>
      </c>
      <c r="C306" s="66" t="s">
        <v>25</v>
      </c>
      <c r="D306" s="65">
        <v>2.09</v>
      </c>
      <c r="E306" s="81" t="s">
        <v>223</v>
      </c>
      <c r="F306" s="65">
        <v>17697</v>
      </c>
      <c r="G306" s="83">
        <v>4.21</v>
      </c>
      <c r="H306" s="82">
        <f t="shared" si="146"/>
        <v>74504.37</v>
      </c>
      <c r="I306" s="82">
        <f t="shared" si="269"/>
        <v>254804.94539999997</v>
      </c>
      <c r="J306" s="65"/>
      <c r="K306" s="82"/>
      <c r="L306" s="19">
        <f t="shared" si="259"/>
        <v>254804.94539999997</v>
      </c>
      <c r="M306" s="65"/>
      <c r="N306" s="84"/>
      <c r="O306" s="65"/>
      <c r="P306" s="84"/>
      <c r="Q306" s="65"/>
      <c r="R306" s="82"/>
      <c r="S306" s="65"/>
      <c r="T306" s="82"/>
      <c r="U306" s="19">
        <f t="shared" si="260"/>
        <v>25480.49454</v>
      </c>
      <c r="V306" s="19">
        <f t="shared" si="150"/>
        <v>280285.43993999995</v>
      </c>
      <c r="W306" s="85">
        <v>0.5</v>
      </c>
      <c r="X306" s="82">
        <f t="shared" si="151"/>
        <v>140142.71996999998</v>
      </c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</row>
    <row r="307" spans="1:79" s="25" customFormat="1" ht="18">
      <c r="A307" s="91"/>
      <c r="B307" s="113"/>
      <c r="C307" s="66"/>
      <c r="D307" s="65"/>
      <c r="E307" s="81"/>
      <c r="F307" s="65"/>
      <c r="G307" s="83"/>
      <c r="H307" s="82"/>
      <c r="I307" s="82"/>
      <c r="J307" s="65"/>
      <c r="K307" s="82"/>
      <c r="L307" s="82"/>
      <c r="M307" s="65"/>
      <c r="N307" s="84"/>
      <c r="O307" s="65"/>
      <c r="P307" s="84"/>
      <c r="Q307" s="65"/>
      <c r="R307" s="82"/>
      <c r="S307" s="65"/>
      <c r="T307" s="82"/>
      <c r="U307" s="19"/>
      <c r="V307" s="19"/>
      <c r="W307" s="114">
        <f>SUM(W303:W306)</f>
        <v>2.5</v>
      </c>
      <c r="X307" s="114">
        <f>SUM(X303:X306)</f>
        <v>895345.11736500007</v>
      </c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</row>
    <row r="308" spans="1:79" s="25" customFormat="1" ht="18">
      <c r="A308" s="91"/>
      <c r="B308" s="217" t="s">
        <v>171</v>
      </c>
      <c r="C308" s="66"/>
      <c r="D308" s="65"/>
      <c r="E308" s="81"/>
      <c r="F308" s="65"/>
      <c r="G308" s="83"/>
      <c r="H308" s="82"/>
      <c r="I308" s="82"/>
      <c r="J308" s="65"/>
      <c r="K308" s="82"/>
      <c r="L308" s="82"/>
      <c r="M308" s="65"/>
      <c r="N308" s="84"/>
      <c r="O308" s="65"/>
      <c r="P308" s="84"/>
      <c r="Q308" s="65"/>
      <c r="R308" s="82"/>
      <c r="S308" s="65"/>
      <c r="T308" s="82"/>
      <c r="U308" s="19"/>
      <c r="V308" s="19"/>
      <c r="W308" s="85"/>
      <c r="X308" s="82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</row>
    <row r="309" spans="1:79" s="25" customFormat="1" ht="29.25" customHeight="1">
      <c r="A309" s="91"/>
      <c r="B309" s="65" t="s">
        <v>89</v>
      </c>
      <c r="C309" s="66" t="s">
        <v>41</v>
      </c>
      <c r="D309" s="126">
        <v>12.04</v>
      </c>
      <c r="E309" s="82" t="s">
        <v>223</v>
      </c>
      <c r="F309" s="65">
        <v>17697</v>
      </c>
      <c r="G309" s="83">
        <v>3.57</v>
      </c>
      <c r="H309" s="82">
        <f t="shared" ref="H309:H319" si="274">F309*G309</f>
        <v>63178.289999999994</v>
      </c>
      <c r="I309" s="82">
        <f>H309*2.34</f>
        <v>147837.19859999997</v>
      </c>
      <c r="J309" s="65">
        <v>25</v>
      </c>
      <c r="K309" s="82">
        <f t="shared" ref="K309:K319" si="275">I309*25%</f>
        <v>36959.299649999994</v>
      </c>
      <c r="L309" s="19">
        <f t="shared" ref="L309:L319" si="276">I309+K309</f>
        <v>184796.49824999998</v>
      </c>
      <c r="M309" s="65"/>
      <c r="N309" s="84"/>
      <c r="O309" s="65">
        <v>20</v>
      </c>
      <c r="P309" s="84">
        <f t="shared" ref="P309:P319" si="277">O309*F309/100</f>
        <v>3539.4</v>
      </c>
      <c r="Q309" s="65"/>
      <c r="R309" s="82"/>
      <c r="S309" s="65"/>
      <c r="T309" s="82"/>
      <c r="U309" s="19">
        <f t="shared" ref="U309:U319" si="278">(I309+K309)*10/100</f>
        <v>18479.649824999997</v>
      </c>
      <c r="V309" s="19">
        <f t="shared" ref="V309:V323" si="279">I309+K309+N309+P309+R309+T309+U309</f>
        <v>206815.54807499997</v>
      </c>
      <c r="W309" s="85">
        <v>1</v>
      </c>
      <c r="X309" s="82">
        <f t="shared" ref="X309:X319" si="280">V309*W309</f>
        <v>206815.54807499997</v>
      </c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</row>
    <row r="310" spans="1:79" s="25" customFormat="1" ht="29.25" customHeight="1">
      <c r="A310" s="91"/>
      <c r="B310" s="136" t="s">
        <v>89</v>
      </c>
      <c r="C310" s="66" t="s">
        <v>47</v>
      </c>
      <c r="D310" s="112">
        <v>8.0500000000000007</v>
      </c>
      <c r="E310" s="82">
        <v>2</v>
      </c>
      <c r="F310" s="65">
        <v>17697</v>
      </c>
      <c r="G310" s="65">
        <v>3.98</v>
      </c>
      <c r="H310" s="82">
        <f t="shared" si="274"/>
        <v>70434.06</v>
      </c>
      <c r="I310" s="82">
        <f t="shared" ref="I310:I319" si="281">H310*2.34</f>
        <v>164815.70039999997</v>
      </c>
      <c r="J310" s="65">
        <v>25</v>
      </c>
      <c r="K310" s="82">
        <f t="shared" si="275"/>
        <v>41203.925099999993</v>
      </c>
      <c r="L310" s="19">
        <f t="shared" si="276"/>
        <v>206019.62549999997</v>
      </c>
      <c r="M310" s="65"/>
      <c r="N310" s="84"/>
      <c r="O310" s="65">
        <v>20</v>
      </c>
      <c r="P310" s="84">
        <f t="shared" si="277"/>
        <v>3539.4</v>
      </c>
      <c r="Q310" s="65"/>
      <c r="R310" s="82"/>
      <c r="S310" s="65"/>
      <c r="T310" s="82"/>
      <c r="U310" s="19">
        <f t="shared" si="278"/>
        <v>20601.962549999997</v>
      </c>
      <c r="V310" s="19">
        <f t="shared" si="279"/>
        <v>230160.98804999996</v>
      </c>
      <c r="W310" s="85">
        <v>1</v>
      </c>
      <c r="X310" s="82">
        <f t="shared" si="280"/>
        <v>230160.98804999996</v>
      </c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</row>
    <row r="311" spans="1:79" s="25" customFormat="1" ht="29.25" customHeight="1">
      <c r="A311" s="91"/>
      <c r="B311" s="136" t="s">
        <v>89</v>
      </c>
      <c r="C311" s="66" t="s">
        <v>43</v>
      </c>
      <c r="D311" s="18">
        <v>36.1</v>
      </c>
      <c r="E311" s="19" t="s">
        <v>22</v>
      </c>
      <c r="F311" s="19">
        <v>17697</v>
      </c>
      <c r="G311" s="76">
        <v>4.53</v>
      </c>
      <c r="H311" s="19">
        <f t="shared" si="274"/>
        <v>80167.41</v>
      </c>
      <c r="I311" s="82">
        <f t="shared" si="281"/>
        <v>187591.73939999999</v>
      </c>
      <c r="J311" s="19">
        <v>25</v>
      </c>
      <c r="K311" s="82">
        <f t="shared" si="275"/>
        <v>46897.934849999998</v>
      </c>
      <c r="L311" s="19">
        <f t="shared" si="276"/>
        <v>234489.67424999998</v>
      </c>
      <c r="M311" s="18"/>
      <c r="N311" s="18"/>
      <c r="O311" s="63">
        <v>20</v>
      </c>
      <c r="P311" s="20">
        <f t="shared" si="277"/>
        <v>3539.4</v>
      </c>
      <c r="Q311" s="18"/>
      <c r="R311" s="18"/>
      <c r="S311" s="19"/>
      <c r="T311" s="19"/>
      <c r="U311" s="19">
        <f t="shared" si="278"/>
        <v>23448.967424999995</v>
      </c>
      <c r="V311" s="19">
        <f t="shared" si="279"/>
        <v>261478.04167499999</v>
      </c>
      <c r="W311" s="29">
        <v>1</v>
      </c>
      <c r="X311" s="20">
        <f t="shared" si="280"/>
        <v>261478.04167499999</v>
      </c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</row>
    <row r="312" spans="1:79" s="25" customFormat="1" ht="29.25" customHeight="1">
      <c r="A312" s="91"/>
      <c r="B312" s="136" t="s">
        <v>89</v>
      </c>
      <c r="C312" s="66" t="s">
        <v>47</v>
      </c>
      <c r="D312" s="17">
        <v>32.04</v>
      </c>
      <c r="E312" s="19">
        <v>2</v>
      </c>
      <c r="F312" s="19">
        <v>17697</v>
      </c>
      <c r="G312" s="76">
        <v>4.29</v>
      </c>
      <c r="H312" s="19">
        <f t="shared" si="274"/>
        <v>75920.13</v>
      </c>
      <c r="I312" s="82">
        <f t="shared" si="281"/>
        <v>177653.1042</v>
      </c>
      <c r="J312" s="19">
        <v>25</v>
      </c>
      <c r="K312" s="82">
        <f t="shared" si="275"/>
        <v>44413.27605</v>
      </c>
      <c r="L312" s="19">
        <f t="shared" si="276"/>
        <v>222066.38024999999</v>
      </c>
      <c r="M312" s="58"/>
      <c r="N312" s="58"/>
      <c r="O312" s="63">
        <v>20</v>
      </c>
      <c r="P312" s="20">
        <f t="shared" si="277"/>
        <v>3539.4</v>
      </c>
      <c r="Q312" s="58"/>
      <c r="R312" s="58"/>
      <c r="S312" s="19"/>
      <c r="T312" s="19"/>
      <c r="U312" s="19">
        <f t="shared" si="278"/>
        <v>22206.638024999997</v>
      </c>
      <c r="V312" s="19">
        <f t="shared" si="279"/>
        <v>247812.41827499997</v>
      </c>
      <c r="W312" s="29">
        <v>1</v>
      </c>
      <c r="X312" s="20">
        <f t="shared" si="280"/>
        <v>247812.41827499997</v>
      </c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</row>
    <row r="313" spans="1:79" s="25" customFormat="1" ht="29.25" customHeight="1">
      <c r="A313" s="91"/>
      <c r="B313" s="30" t="s">
        <v>90</v>
      </c>
      <c r="C313" s="66" t="s">
        <v>43</v>
      </c>
      <c r="D313" s="137">
        <v>34.07</v>
      </c>
      <c r="E313" s="19" t="s">
        <v>223</v>
      </c>
      <c r="F313" s="19">
        <v>17697</v>
      </c>
      <c r="G313" s="76">
        <v>4.53</v>
      </c>
      <c r="H313" s="19">
        <f t="shared" si="274"/>
        <v>80167.41</v>
      </c>
      <c r="I313" s="82">
        <f t="shared" si="281"/>
        <v>187591.73939999999</v>
      </c>
      <c r="J313" s="19">
        <v>25</v>
      </c>
      <c r="K313" s="82">
        <f t="shared" si="275"/>
        <v>46897.934849999998</v>
      </c>
      <c r="L313" s="19">
        <f t="shared" si="276"/>
        <v>234489.67424999998</v>
      </c>
      <c r="M313" s="18"/>
      <c r="N313" s="18"/>
      <c r="O313" s="63">
        <v>190</v>
      </c>
      <c r="P313" s="20">
        <f t="shared" si="277"/>
        <v>33624.300000000003</v>
      </c>
      <c r="Q313" s="18"/>
      <c r="R313" s="18"/>
      <c r="S313" s="19"/>
      <c r="T313" s="19"/>
      <c r="U313" s="19">
        <f t="shared" si="278"/>
        <v>23448.967424999995</v>
      </c>
      <c r="V313" s="19">
        <f t="shared" si="279"/>
        <v>291562.94167499995</v>
      </c>
      <c r="W313" s="29">
        <v>0.5</v>
      </c>
      <c r="X313" s="20">
        <f t="shared" si="280"/>
        <v>145781.47083749998</v>
      </c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</row>
    <row r="314" spans="1:79" s="25" customFormat="1" ht="29.25" customHeight="1">
      <c r="A314" s="91"/>
      <c r="B314" s="30" t="s">
        <v>91</v>
      </c>
      <c r="C314" s="66" t="s">
        <v>43</v>
      </c>
      <c r="D314" s="137">
        <v>34.07</v>
      </c>
      <c r="E314" s="19" t="s">
        <v>223</v>
      </c>
      <c r="F314" s="19">
        <v>17697</v>
      </c>
      <c r="G314" s="76">
        <v>4.53</v>
      </c>
      <c r="H314" s="19">
        <f t="shared" si="274"/>
        <v>80167.41</v>
      </c>
      <c r="I314" s="82">
        <f t="shared" si="281"/>
        <v>187591.73939999999</v>
      </c>
      <c r="J314" s="19">
        <v>25</v>
      </c>
      <c r="K314" s="82">
        <f t="shared" si="275"/>
        <v>46897.934849999998</v>
      </c>
      <c r="L314" s="19">
        <f t="shared" si="276"/>
        <v>234489.67424999998</v>
      </c>
      <c r="M314" s="18"/>
      <c r="N314" s="18"/>
      <c r="O314" s="63">
        <v>20</v>
      </c>
      <c r="P314" s="20">
        <f t="shared" si="277"/>
        <v>3539.4</v>
      </c>
      <c r="Q314" s="18"/>
      <c r="R314" s="18"/>
      <c r="S314" s="19"/>
      <c r="T314" s="19"/>
      <c r="U314" s="19">
        <f t="shared" si="278"/>
        <v>23448.967424999995</v>
      </c>
      <c r="V314" s="19">
        <f t="shared" si="279"/>
        <v>261478.04167499999</v>
      </c>
      <c r="W314" s="29">
        <v>0.5</v>
      </c>
      <c r="X314" s="20">
        <f t="shared" si="280"/>
        <v>130739.02083749999</v>
      </c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</row>
    <row r="315" spans="1:79" s="25" customFormat="1" ht="29.25" customHeight="1">
      <c r="A315" s="91"/>
      <c r="B315" s="65" t="s">
        <v>89</v>
      </c>
      <c r="C315" s="66" t="s">
        <v>41</v>
      </c>
      <c r="D315" s="65">
        <v>35.06</v>
      </c>
      <c r="E315" s="81" t="s">
        <v>223</v>
      </c>
      <c r="F315" s="65">
        <v>17697</v>
      </c>
      <c r="G315" s="83">
        <v>3.73</v>
      </c>
      <c r="H315" s="82">
        <f t="shared" si="274"/>
        <v>66009.81</v>
      </c>
      <c r="I315" s="82">
        <f t="shared" si="281"/>
        <v>154462.95539999998</v>
      </c>
      <c r="J315" s="65">
        <v>25</v>
      </c>
      <c r="K315" s="82">
        <f t="shared" si="275"/>
        <v>38615.738849999994</v>
      </c>
      <c r="L315" s="19">
        <f t="shared" si="276"/>
        <v>193078.69424999997</v>
      </c>
      <c r="M315" s="65"/>
      <c r="N315" s="84"/>
      <c r="O315" s="65">
        <v>20</v>
      </c>
      <c r="P315" s="84">
        <f t="shared" si="277"/>
        <v>3539.4</v>
      </c>
      <c r="Q315" s="65"/>
      <c r="R315" s="82"/>
      <c r="S315" s="65"/>
      <c r="T315" s="82"/>
      <c r="U315" s="19">
        <f t="shared" si="278"/>
        <v>19307.869424999997</v>
      </c>
      <c r="V315" s="19">
        <f t="shared" si="279"/>
        <v>215925.96367499995</v>
      </c>
      <c r="W315" s="85">
        <v>1</v>
      </c>
      <c r="X315" s="82">
        <f t="shared" si="280"/>
        <v>215925.96367499995</v>
      </c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</row>
    <row r="316" spans="1:79" s="25" customFormat="1" ht="29.25" customHeight="1">
      <c r="A316" s="91"/>
      <c r="B316" s="65" t="s">
        <v>300</v>
      </c>
      <c r="C316" s="66" t="s">
        <v>43</v>
      </c>
      <c r="D316" s="65">
        <v>28.07</v>
      </c>
      <c r="E316" s="81" t="s">
        <v>22</v>
      </c>
      <c r="F316" s="65">
        <v>17697</v>
      </c>
      <c r="G316" s="65">
        <v>4.53</v>
      </c>
      <c r="H316" s="82">
        <f t="shared" si="274"/>
        <v>80167.41</v>
      </c>
      <c r="I316" s="82">
        <f t="shared" si="281"/>
        <v>187591.73939999999</v>
      </c>
      <c r="J316" s="65">
        <v>25</v>
      </c>
      <c r="K316" s="82">
        <f t="shared" si="275"/>
        <v>46897.934849999998</v>
      </c>
      <c r="L316" s="19">
        <f t="shared" si="276"/>
        <v>234489.67424999998</v>
      </c>
      <c r="M316" s="65"/>
      <c r="N316" s="84"/>
      <c r="O316" s="65">
        <v>100</v>
      </c>
      <c r="P316" s="84">
        <f t="shared" si="277"/>
        <v>17697</v>
      </c>
      <c r="Q316" s="65"/>
      <c r="R316" s="82"/>
      <c r="S316" s="65"/>
      <c r="T316" s="82"/>
      <c r="U316" s="19">
        <f t="shared" si="278"/>
        <v>23448.967424999995</v>
      </c>
      <c r="V316" s="19">
        <f t="shared" si="279"/>
        <v>275635.64167499996</v>
      </c>
      <c r="W316" s="85">
        <v>1</v>
      </c>
      <c r="X316" s="82">
        <f t="shared" si="280"/>
        <v>275635.64167499996</v>
      </c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</row>
    <row r="317" spans="1:79" s="25" customFormat="1" ht="29.25" customHeight="1">
      <c r="A317" s="91"/>
      <c r="B317" s="65" t="s">
        <v>300</v>
      </c>
      <c r="C317" s="66" t="s">
        <v>43</v>
      </c>
      <c r="D317" s="65">
        <v>27</v>
      </c>
      <c r="E317" s="19" t="s">
        <v>22</v>
      </c>
      <c r="F317" s="65">
        <v>17697</v>
      </c>
      <c r="G317" s="65">
        <v>4.53</v>
      </c>
      <c r="H317" s="82">
        <f t="shared" si="274"/>
        <v>80167.41</v>
      </c>
      <c r="I317" s="82">
        <f t="shared" si="281"/>
        <v>187591.73939999999</v>
      </c>
      <c r="J317" s="65">
        <v>25</v>
      </c>
      <c r="K317" s="82">
        <f t="shared" si="275"/>
        <v>46897.934849999998</v>
      </c>
      <c r="L317" s="19">
        <f t="shared" si="276"/>
        <v>234489.67424999998</v>
      </c>
      <c r="M317" s="65"/>
      <c r="N317" s="84"/>
      <c r="O317" s="65">
        <v>100</v>
      </c>
      <c r="P317" s="84">
        <f t="shared" si="277"/>
        <v>17697</v>
      </c>
      <c r="Q317" s="65"/>
      <c r="R317" s="82"/>
      <c r="S317" s="65"/>
      <c r="T317" s="82"/>
      <c r="U317" s="19">
        <f t="shared" si="278"/>
        <v>23448.967424999995</v>
      </c>
      <c r="V317" s="19">
        <f t="shared" si="279"/>
        <v>275635.64167499996</v>
      </c>
      <c r="W317" s="85">
        <v>1</v>
      </c>
      <c r="X317" s="82">
        <f t="shared" si="280"/>
        <v>275635.64167499996</v>
      </c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</row>
    <row r="318" spans="1:79" s="25" customFormat="1" ht="36">
      <c r="A318" s="91"/>
      <c r="B318" s="176" t="s">
        <v>301</v>
      </c>
      <c r="C318" s="66" t="s">
        <v>41</v>
      </c>
      <c r="D318" s="65">
        <v>5.09</v>
      </c>
      <c r="E318" s="81" t="s">
        <v>223</v>
      </c>
      <c r="F318" s="65">
        <v>17697</v>
      </c>
      <c r="G318" s="65">
        <v>3.49</v>
      </c>
      <c r="H318" s="82">
        <f t="shared" si="274"/>
        <v>61762.530000000006</v>
      </c>
      <c r="I318" s="82">
        <f t="shared" si="281"/>
        <v>144524.32020000002</v>
      </c>
      <c r="J318" s="65">
        <v>25</v>
      </c>
      <c r="K318" s="82">
        <f t="shared" si="275"/>
        <v>36131.080050000004</v>
      </c>
      <c r="L318" s="19">
        <f t="shared" si="276"/>
        <v>180655.40025000001</v>
      </c>
      <c r="M318" s="65"/>
      <c r="N318" s="84"/>
      <c r="O318" s="65">
        <v>100</v>
      </c>
      <c r="P318" s="84">
        <f t="shared" si="277"/>
        <v>17697</v>
      </c>
      <c r="Q318" s="65"/>
      <c r="R318" s="82"/>
      <c r="S318" s="65"/>
      <c r="T318" s="82"/>
      <c r="U318" s="19">
        <f t="shared" si="278"/>
        <v>18065.540024999998</v>
      </c>
      <c r="V318" s="19">
        <f t="shared" si="279"/>
        <v>216417.940275</v>
      </c>
      <c r="W318" s="85">
        <v>1</v>
      </c>
      <c r="X318" s="82">
        <f t="shared" si="280"/>
        <v>216417.940275</v>
      </c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</row>
    <row r="319" spans="1:79" s="25" customFormat="1" ht="27" customHeight="1">
      <c r="A319" s="91"/>
      <c r="B319" s="113" t="s">
        <v>302</v>
      </c>
      <c r="C319" s="126" t="s">
        <v>41</v>
      </c>
      <c r="D319" s="138">
        <v>10.130000000000001</v>
      </c>
      <c r="E319" s="81" t="s">
        <v>223</v>
      </c>
      <c r="F319" s="65">
        <v>17697</v>
      </c>
      <c r="G319" s="65">
        <v>3.57</v>
      </c>
      <c r="H319" s="82">
        <f t="shared" si="274"/>
        <v>63178.289999999994</v>
      </c>
      <c r="I319" s="82">
        <f t="shared" si="281"/>
        <v>147837.19859999997</v>
      </c>
      <c r="J319" s="65">
        <v>25</v>
      </c>
      <c r="K319" s="82">
        <f t="shared" si="275"/>
        <v>36959.299649999994</v>
      </c>
      <c r="L319" s="19">
        <f t="shared" si="276"/>
        <v>184796.49824999998</v>
      </c>
      <c r="M319" s="65"/>
      <c r="N319" s="84"/>
      <c r="O319" s="65">
        <v>60</v>
      </c>
      <c r="P319" s="84">
        <f t="shared" si="277"/>
        <v>10618.2</v>
      </c>
      <c r="Q319" s="65"/>
      <c r="R319" s="82"/>
      <c r="S319" s="65"/>
      <c r="T319" s="82"/>
      <c r="U319" s="19">
        <f t="shared" si="278"/>
        <v>18479.649824999997</v>
      </c>
      <c r="V319" s="19">
        <f t="shared" si="279"/>
        <v>213894.34807499999</v>
      </c>
      <c r="W319" s="85">
        <v>1</v>
      </c>
      <c r="X319" s="82">
        <f t="shared" si="280"/>
        <v>213894.34807499999</v>
      </c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</row>
    <row r="320" spans="1:79" s="25" customFormat="1" ht="18">
      <c r="A320" s="91"/>
      <c r="B320" s="147"/>
      <c r="C320" s="126"/>
      <c r="D320" s="138"/>
      <c r="E320" s="81"/>
      <c r="F320" s="65"/>
      <c r="G320" s="65"/>
      <c r="H320" s="82"/>
      <c r="I320" s="82"/>
      <c r="J320" s="65"/>
      <c r="K320" s="82"/>
      <c r="L320" s="82"/>
      <c r="M320" s="65"/>
      <c r="N320" s="84"/>
      <c r="O320" s="65"/>
      <c r="P320" s="84"/>
      <c r="Q320" s="65"/>
      <c r="R320" s="82"/>
      <c r="S320" s="65"/>
      <c r="T320" s="82"/>
      <c r="U320" s="19"/>
      <c r="V320" s="19"/>
      <c r="W320" s="114">
        <f>SUM(W309:W319)</f>
        <v>10</v>
      </c>
      <c r="X320" s="114">
        <f t="shared" ref="X320" si="282">SUM(X309:X319)</f>
        <v>2420297.0231249998</v>
      </c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</row>
    <row r="321" spans="1:79" s="25" customFormat="1" ht="18">
      <c r="A321" s="91"/>
      <c r="B321" s="208" t="s">
        <v>166</v>
      </c>
      <c r="C321" s="66"/>
      <c r="D321" s="65"/>
      <c r="E321" s="81"/>
      <c r="F321" s="65"/>
      <c r="G321" s="83"/>
      <c r="H321" s="82"/>
      <c r="I321" s="82"/>
      <c r="J321" s="65"/>
      <c r="K321" s="82"/>
      <c r="L321" s="82"/>
      <c r="M321" s="65"/>
      <c r="N321" s="84"/>
      <c r="O321" s="65"/>
      <c r="P321" s="84"/>
      <c r="Q321" s="65"/>
      <c r="R321" s="82"/>
      <c r="S321" s="65"/>
      <c r="T321" s="82"/>
      <c r="U321" s="19"/>
      <c r="V321" s="19"/>
      <c r="W321" s="85"/>
      <c r="X321" s="82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</row>
    <row r="322" spans="1:79" ht="18">
      <c r="A322" s="91"/>
      <c r="B322" s="65" t="s">
        <v>104</v>
      </c>
      <c r="C322" s="126">
        <v>4</v>
      </c>
      <c r="D322" s="65"/>
      <c r="E322" s="81"/>
      <c r="F322" s="65">
        <v>17697</v>
      </c>
      <c r="G322" s="83">
        <v>2.9</v>
      </c>
      <c r="H322" s="82">
        <f>F322*G322</f>
        <v>51321.299999999996</v>
      </c>
      <c r="I322" s="19">
        <f t="shared" ref="I322:I323" si="283">H322*1.71</f>
        <v>87759.422999999995</v>
      </c>
      <c r="J322" s="65"/>
      <c r="K322" s="65"/>
      <c r="L322" s="65"/>
      <c r="M322" s="65"/>
      <c r="N322" s="65"/>
      <c r="O322" s="65">
        <v>20</v>
      </c>
      <c r="P322" s="84">
        <f>O322*F322/100</f>
        <v>3539.4</v>
      </c>
      <c r="Q322" s="65"/>
      <c r="R322" s="65"/>
      <c r="S322" s="65"/>
      <c r="T322" s="65"/>
      <c r="U322" s="19">
        <f>I322*10%</f>
        <v>8775.9423000000006</v>
      </c>
      <c r="V322" s="19">
        <f t="shared" si="279"/>
        <v>100074.76529999998</v>
      </c>
      <c r="W322" s="85">
        <v>0.5</v>
      </c>
      <c r="X322" s="82">
        <f>V322*W322</f>
        <v>50037.382649999992</v>
      </c>
    </row>
    <row r="323" spans="1:79" ht="36">
      <c r="A323" s="91"/>
      <c r="B323" s="176" t="s">
        <v>304</v>
      </c>
      <c r="C323" s="126">
        <v>4</v>
      </c>
      <c r="D323" s="65"/>
      <c r="E323" s="81"/>
      <c r="F323" s="65">
        <v>17697</v>
      </c>
      <c r="G323" s="83">
        <v>2.9</v>
      </c>
      <c r="H323" s="82">
        <f>F323*G323</f>
        <v>51321.299999999996</v>
      </c>
      <c r="I323" s="19">
        <f t="shared" si="283"/>
        <v>87759.422999999995</v>
      </c>
      <c r="J323" s="65"/>
      <c r="K323" s="65"/>
      <c r="L323" s="65"/>
      <c r="M323" s="65"/>
      <c r="N323" s="65"/>
      <c r="O323" s="65"/>
      <c r="P323" s="84"/>
      <c r="Q323" s="65"/>
      <c r="R323" s="65"/>
      <c r="S323" s="65"/>
      <c r="T323" s="65"/>
      <c r="U323" s="19">
        <f>I323*10%</f>
        <v>8775.9423000000006</v>
      </c>
      <c r="V323" s="19">
        <f t="shared" si="279"/>
        <v>96535.36529999999</v>
      </c>
      <c r="W323" s="85">
        <v>0.5</v>
      </c>
      <c r="X323" s="82">
        <f>V323*W323</f>
        <v>48267.682649999995</v>
      </c>
    </row>
    <row r="324" spans="1:79" ht="18">
      <c r="A324" s="91"/>
      <c r="B324" s="147"/>
      <c r="C324" s="126"/>
      <c r="D324" s="65"/>
      <c r="E324" s="81"/>
      <c r="F324" s="65"/>
      <c r="G324" s="83"/>
      <c r="H324" s="82"/>
      <c r="I324" s="19"/>
      <c r="J324" s="65"/>
      <c r="K324" s="65"/>
      <c r="L324" s="65"/>
      <c r="M324" s="65"/>
      <c r="N324" s="65"/>
      <c r="O324" s="65"/>
      <c r="P324" s="84"/>
      <c r="Q324" s="65"/>
      <c r="R324" s="65"/>
      <c r="S324" s="65"/>
      <c r="T324" s="65"/>
      <c r="U324" s="19"/>
      <c r="V324" s="19"/>
      <c r="W324" s="114">
        <f>SUM(W322:W323)</f>
        <v>1</v>
      </c>
      <c r="X324" s="114">
        <f t="shared" ref="X324" si="284">SUM(X322:X323)</f>
        <v>98305.065299999987</v>
      </c>
    </row>
    <row r="325" spans="1:79" s="25" customFormat="1" ht="18">
      <c r="A325" s="91"/>
      <c r="B325" s="218" t="s">
        <v>112</v>
      </c>
      <c r="C325" s="66"/>
      <c r="D325" s="65"/>
      <c r="E325" s="81"/>
      <c r="F325" s="65"/>
      <c r="G325" s="83"/>
      <c r="H325" s="82"/>
      <c r="I325" s="82"/>
      <c r="J325" s="65"/>
      <c r="K325" s="82"/>
      <c r="L325" s="82"/>
      <c r="M325" s="65"/>
      <c r="N325" s="84"/>
      <c r="O325" s="65"/>
      <c r="P325" s="84"/>
      <c r="Q325" s="65"/>
      <c r="R325" s="82"/>
      <c r="S325" s="65"/>
      <c r="T325" s="82"/>
      <c r="U325" s="19"/>
      <c r="V325" s="19"/>
      <c r="W325" s="85"/>
      <c r="X325" s="82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</row>
    <row r="326" spans="1:79" ht="36">
      <c r="A326" s="158"/>
      <c r="B326" s="274" t="s">
        <v>303</v>
      </c>
      <c r="C326" s="66" t="s">
        <v>236</v>
      </c>
      <c r="D326" s="66">
        <v>41.11</v>
      </c>
      <c r="E326" s="81"/>
      <c r="F326" s="65">
        <v>17697</v>
      </c>
      <c r="G326" s="65">
        <v>3.29</v>
      </c>
      <c r="H326" s="82">
        <f>F326*G326</f>
        <v>58223.13</v>
      </c>
      <c r="I326" s="19">
        <f t="shared" ref="I326" si="285">H326*1.71</f>
        <v>99561.552299999996</v>
      </c>
      <c r="J326" s="65"/>
      <c r="K326" s="65"/>
      <c r="L326" s="65"/>
      <c r="M326" s="65"/>
      <c r="N326" s="65"/>
      <c r="O326" s="65"/>
      <c r="P326" s="84"/>
      <c r="Q326" s="65"/>
      <c r="R326" s="65"/>
      <c r="S326" s="65"/>
      <c r="T326" s="82"/>
      <c r="U326" s="19">
        <f>I326*10%</f>
        <v>9956.1552300000003</v>
      </c>
      <c r="V326" s="19">
        <f t="shared" ref="V326" si="286">I326+K326+N326+P326+R326+T326+U326</f>
        <v>109517.70753</v>
      </c>
      <c r="W326" s="85">
        <v>1</v>
      </c>
      <c r="X326" s="82">
        <f t="shared" ref="X326" si="287">V326*W326</f>
        <v>109517.70753</v>
      </c>
    </row>
    <row r="327" spans="1:79" ht="18">
      <c r="A327" s="158"/>
      <c r="B327" s="245"/>
      <c r="C327" s="246"/>
      <c r="D327" s="246"/>
      <c r="E327" s="247"/>
      <c r="F327" s="248"/>
      <c r="G327" s="248"/>
      <c r="H327" s="253"/>
      <c r="I327" s="229"/>
      <c r="J327" s="65"/>
      <c r="K327" s="65"/>
      <c r="L327" s="65"/>
      <c r="M327" s="65"/>
      <c r="N327" s="65"/>
      <c r="O327" s="65"/>
      <c r="P327" s="84"/>
      <c r="Q327" s="65"/>
      <c r="R327" s="65"/>
      <c r="S327" s="65"/>
      <c r="T327" s="82"/>
      <c r="U327" s="19"/>
      <c r="V327" s="19"/>
      <c r="W327" s="114">
        <f>SUM(W326)</f>
        <v>1</v>
      </c>
      <c r="X327" s="114">
        <f t="shared" ref="X327" si="288">SUM(X326)</f>
        <v>109517.70753</v>
      </c>
    </row>
    <row r="328" spans="1:79" s="25" customFormat="1" ht="35.25" customHeight="1">
      <c r="A328" s="91"/>
      <c r="B328" s="312" t="s">
        <v>177</v>
      </c>
      <c r="C328" s="313"/>
      <c r="D328" s="313"/>
      <c r="E328" s="313"/>
      <c r="F328" s="313"/>
      <c r="G328" s="313"/>
      <c r="H328" s="313"/>
      <c r="I328" s="314"/>
      <c r="J328" s="65"/>
      <c r="K328" s="82"/>
      <c r="L328" s="82"/>
      <c r="M328" s="65"/>
      <c r="N328" s="84"/>
      <c r="O328" s="65"/>
      <c r="P328" s="84"/>
      <c r="Q328" s="65"/>
      <c r="R328" s="82"/>
      <c r="S328" s="65"/>
      <c r="T328" s="82"/>
      <c r="U328" s="19"/>
      <c r="V328" s="19"/>
      <c r="W328" s="85"/>
      <c r="X328" s="82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</row>
    <row r="329" spans="1:79" s="25" customFormat="1" ht="18">
      <c r="A329" s="91"/>
      <c r="B329" s="212" t="s">
        <v>165</v>
      </c>
      <c r="C329" s="175"/>
      <c r="D329" s="175"/>
      <c r="E329" s="175"/>
      <c r="F329" s="175"/>
      <c r="G329" s="175"/>
      <c r="H329" s="175"/>
      <c r="I329" s="175"/>
      <c r="J329" s="65"/>
      <c r="K329" s="82"/>
      <c r="L329" s="82"/>
      <c r="M329" s="65"/>
      <c r="N329" s="84"/>
      <c r="O329" s="65"/>
      <c r="P329" s="84"/>
      <c r="Q329" s="65"/>
      <c r="R329" s="82"/>
      <c r="S329" s="65"/>
      <c r="T329" s="82"/>
      <c r="U329" s="19"/>
      <c r="V329" s="19"/>
      <c r="W329" s="85"/>
      <c r="X329" s="82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</row>
    <row r="330" spans="1:79" s="25" customFormat="1" ht="25.5" customHeight="1">
      <c r="A330" s="91"/>
      <c r="B330" s="113" t="s">
        <v>178</v>
      </c>
      <c r="C330" s="66" t="s">
        <v>25</v>
      </c>
      <c r="D330" s="65">
        <v>14.04</v>
      </c>
      <c r="E330" s="81" t="s">
        <v>223</v>
      </c>
      <c r="F330" s="65">
        <v>17697</v>
      </c>
      <c r="G330" s="65">
        <v>4.51</v>
      </c>
      <c r="H330" s="82">
        <f t="shared" ref="H330" si="289">F330*G330</f>
        <v>79813.47</v>
      </c>
      <c r="I330" s="82">
        <f>H330*3.42</f>
        <v>272962.0674</v>
      </c>
      <c r="J330" s="65">
        <v>25</v>
      </c>
      <c r="K330" s="82">
        <f t="shared" ref="K330" si="290">I330*25%</f>
        <v>68240.51685</v>
      </c>
      <c r="L330" s="19">
        <f t="shared" ref="L330:L349" si="291">I330+K330</f>
        <v>341202.58425000001</v>
      </c>
      <c r="M330" s="65"/>
      <c r="N330" s="84"/>
      <c r="O330" s="65"/>
      <c r="P330" s="84"/>
      <c r="Q330" s="65"/>
      <c r="R330" s="82"/>
      <c r="S330" s="65"/>
      <c r="T330" s="82"/>
      <c r="U330" s="19">
        <f t="shared" ref="U330:U349" si="292">(I330+K330)*10/100</f>
        <v>34120.258425</v>
      </c>
      <c r="V330" s="19">
        <f t="shared" ref="V330" si="293">I330+K330+N330+P330+R330+T330+U330</f>
        <v>375322.84267500002</v>
      </c>
      <c r="W330" s="85">
        <v>0.25</v>
      </c>
      <c r="X330" s="82">
        <f t="shared" ref="X330" si="294">V330*W330</f>
        <v>93830.710668750005</v>
      </c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</row>
    <row r="331" spans="1:79" s="25" customFormat="1" ht="25.5" customHeight="1">
      <c r="A331" s="91"/>
      <c r="B331" s="113" t="s">
        <v>81</v>
      </c>
      <c r="C331" s="66" t="s">
        <v>25</v>
      </c>
      <c r="D331" s="65">
        <v>36.11</v>
      </c>
      <c r="E331" s="81" t="s">
        <v>223</v>
      </c>
      <c r="F331" s="65">
        <v>17697</v>
      </c>
      <c r="G331" s="65">
        <v>4.7699999999999996</v>
      </c>
      <c r="H331" s="82">
        <f t="shared" si="146"/>
        <v>84414.689999999988</v>
      </c>
      <c r="I331" s="82">
        <f t="shared" ref="I331:I349" si="295">H331*3.42</f>
        <v>288698.23979999998</v>
      </c>
      <c r="J331" s="65">
        <v>25</v>
      </c>
      <c r="K331" s="82">
        <f t="shared" ref="K331:K349" si="296">I331*25%</f>
        <v>72174.559949999995</v>
      </c>
      <c r="L331" s="19">
        <f t="shared" si="291"/>
        <v>360872.79975000001</v>
      </c>
      <c r="M331" s="65"/>
      <c r="N331" s="84"/>
      <c r="O331" s="65"/>
      <c r="P331" s="84"/>
      <c r="Q331" s="65">
        <v>80</v>
      </c>
      <c r="R331" s="82">
        <f t="shared" ref="R331:R335" si="297">Q331*F331/100</f>
        <v>14157.6</v>
      </c>
      <c r="S331" s="65"/>
      <c r="T331" s="82"/>
      <c r="U331" s="19">
        <f t="shared" si="292"/>
        <v>36087.279974999998</v>
      </c>
      <c r="V331" s="19">
        <f t="shared" si="150"/>
        <v>411117.67972499999</v>
      </c>
      <c r="W331" s="85">
        <v>0.25</v>
      </c>
      <c r="X331" s="82">
        <f t="shared" si="151"/>
        <v>102779.41993125</v>
      </c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</row>
    <row r="332" spans="1:79" s="25" customFormat="1" ht="25.5" customHeight="1">
      <c r="A332" s="91"/>
      <c r="B332" s="113" t="s">
        <v>81</v>
      </c>
      <c r="C332" s="66" t="s">
        <v>25</v>
      </c>
      <c r="D332" s="65">
        <v>36.11</v>
      </c>
      <c r="E332" s="81" t="s">
        <v>223</v>
      </c>
      <c r="F332" s="65">
        <v>17697</v>
      </c>
      <c r="G332" s="65">
        <v>4.7699999999999996</v>
      </c>
      <c r="H332" s="82">
        <f t="shared" ref="H332" si="298">F332*G332</f>
        <v>84414.689999999988</v>
      </c>
      <c r="I332" s="82">
        <f t="shared" ref="I332" si="299">H332*3.42</f>
        <v>288698.23979999998</v>
      </c>
      <c r="J332" s="65">
        <v>25</v>
      </c>
      <c r="K332" s="82">
        <f t="shared" ref="K332" si="300">I332*25%</f>
        <v>72174.559949999995</v>
      </c>
      <c r="L332" s="19">
        <f t="shared" ref="L332" si="301">I332+K332</f>
        <v>360872.79975000001</v>
      </c>
      <c r="M332" s="65"/>
      <c r="N332" s="84"/>
      <c r="O332" s="65"/>
      <c r="P332" s="84"/>
      <c r="Q332" s="65">
        <v>80</v>
      </c>
      <c r="R332" s="82">
        <f t="shared" ref="R332" si="302">Q332*F332/100</f>
        <v>14157.6</v>
      </c>
      <c r="S332" s="65"/>
      <c r="T332" s="82"/>
      <c r="U332" s="19">
        <f t="shared" ref="U332" si="303">(I332+K332)*10/100</f>
        <v>36087.279974999998</v>
      </c>
      <c r="V332" s="19">
        <f t="shared" ref="V332" si="304">I332+K332+N332+P332+R332+T332+U332</f>
        <v>411117.67972499999</v>
      </c>
      <c r="W332" s="85">
        <v>0.25</v>
      </c>
      <c r="X332" s="82">
        <f t="shared" ref="X332" si="305">V332*W332</f>
        <v>102779.41993125</v>
      </c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</row>
    <row r="333" spans="1:79" s="25" customFormat="1" ht="25.5" customHeight="1">
      <c r="A333" s="91"/>
      <c r="B333" s="113" t="s">
        <v>32</v>
      </c>
      <c r="C333" s="66" t="s">
        <v>25</v>
      </c>
      <c r="D333" s="65">
        <v>16.04</v>
      </c>
      <c r="E333" s="81" t="s">
        <v>223</v>
      </c>
      <c r="F333" s="65">
        <v>17697</v>
      </c>
      <c r="G333" s="83">
        <v>4.6100000000000003</v>
      </c>
      <c r="H333" s="82">
        <f t="shared" si="146"/>
        <v>81583.170000000013</v>
      </c>
      <c r="I333" s="82">
        <f t="shared" si="295"/>
        <v>279014.44140000001</v>
      </c>
      <c r="J333" s="65">
        <v>25</v>
      </c>
      <c r="K333" s="82">
        <f t="shared" si="296"/>
        <v>69753.610350000003</v>
      </c>
      <c r="L333" s="19">
        <f t="shared" si="291"/>
        <v>348768.05174999998</v>
      </c>
      <c r="M333" s="65"/>
      <c r="N333" s="84"/>
      <c r="O333" s="65"/>
      <c r="P333" s="84"/>
      <c r="Q333" s="65">
        <v>80</v>
      </c>
      <c r="R333" s="82">
        <f t="shared" si="297"/>
        <v>14157.6</v>
      </c>
      <c r="S333" s="65"/>
      <c r="T333" s="82"/>
      <c r="U333" s="19">
        <f t="shared" si="292"/>
        <v>34876.805175000001</v>
      </c>
      <c r="V333" s="19">
        <f t="shared" si="150"/>
        <v>397802.45692499995</v>
      </c>
      <c r="W333" s="85">
        <v>1</v>
      </c>
      <c r="X333" s="82">
        <f t="shared" si="151"/>
        <v>397802.45692499995</v>
      </c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</row>
    <row r="334" spans="1:79" s="25" customFormat="1" ht="25.5" customHeight="1">
      <c r="A334" s="91"/>
      <c r="B334" s="113" t="s">
        <v>82</v>
      </c>
      <c r="C334" s="17" t="s">
        <v>25</v>
      </c>
      <c r="D334" s="17">
        <v>16.03</v>
      </c>
      <c r="E334" s="19" t="s">
        <v>223</v>
      </c>
      <c r="F334" s="17">
        <v>17697</v>
      </c>
      <c r="G334" s="46">
        <v>4.6100000000000003</v>
      </c>
      <c r="H334" s="82">
        <f t="shared" si="146"/>
        <v>81583.170000000013</v>
      </c>
      <c r="I334" s="82">
        <f t="shared" si="295"/>
        <v>279014.44140000001</v>
      </c>
      <c r="J334" s="65">
        <v>25</v>
      </c>
      <c r="K334" s="82">
        <f t="shared" si="296"/>
        <v>69753.610350000003</v>
      </c>
      <c r="L334" s="19">
        <f t="shared" si="291"/>
        <v>348768.05174999998</v>
      </c>
      <c r="M334" s="65"/>
      <c r="N334" s="84"/>
      <c r="O334" s="65">
        <v>20</v>
      </c>
      <c r="P334" s="84">
        <f t="shared" ref="P334" si="306">O334*F334/100</f>
        <v>3539.4</v>
      </c>
      <c r="Q334" s="65"/>
      <c r="R334" s="82"/>
      <c r="S334" s="65"/>
      <c r="T334" s="82"/>
      <c r="U334" s="19">
        <f t="shared" si="292"/>
        <v>34876.805175000001</v>
      </c>
      <c r="V334" s="19">
        <f t="shared" si="150"/>
        <v>387184.25692499999</v>
      </c>
      <c r="W334" s="85">
        <v>0.25</v>
      </c>
      <c r="X334" s="82">
        <f t="shared" si="151"/>
        <v>96796.064231249999</v>
      </c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</row>
    <row r="335" spans="1:79" s="25" customFormat="1" ht="25.5" customHeight="1">
      <c r="A335" s="91"/>
      <c r="B335" s="113" t="s">
        <v>305</v>
      </c>
      <c r="C335" s="66" t="s">
        <v>25</v>
      </c>
      <c r="D335" s="65">
        <v>10.130000000000001</v>
      </c>
      <c r="E335" s="81" t="s">
        <v>223</v>
      </c>
      <c r="F335" s="65">
        <v>17697</v>
      </c>
      <c r="G335" s="65">
        <v>4.4000000000000004</v>
      </c>
      <c r="H335" s="82">
        <f t="shared" si="146"/>
        <v>77866.8</v>
      </c>
      <c r="I335" s="82">
        <f t="shared" si="295"/>
        <v>266304.45600000001</v>
      </c>
      <c r="J335" s="65">
        <v>25</v>
      </c>
      <c r="K335" s="82">
        <f t="shared" si="296"/>
        <v>66576.114000000001</v>
      </c>
      <c r="L335" s="19">
        <f t="shared" si="291"/>
        <v>332880.57</v>
      </c>
      <c r="M335" s="65"/>
      <c r="N335" s="84"/>
      <c r="O335" s="65"/>
      <c r="P335" s="84"/>
      <c r="Q335" s="65">
        <v>80</v>
      </c>
      <c r="R335" s="82">
        <f t="shared" si="297"/>
        <v>14157.6</v>
      </c>
      <c r="S335" s="65"/>
      <c r="T335" s="82"/>
      <c r="U335" s="19">
        <f t="shared" si="292"/>
        <v>33288.057000000001</v>
      </c>
      <c r="V335" s="19">
        <f t="shared" si="150"/>
        <v>380326.22699999996</v>
      </c>
      <c r="W335" s="85">
        <v>0.5</v>
      </c>
      <c r="X335" s="82">
        <f t="shared" si="151"/>
        <v>190163.11349999998</v>
      </c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</row>
    <row r="336" spans="1:79" s="25" customFormat="1" ht="25.5" customHeight="1">
      <c r="A336" s="91"/>
      <c r="B336" s="113" t="s">
        <v>306</v>
      </c>
      <c r="C336" s="66" t="s">
        <v>25</v>
      </c>
      <c r="D336" s="65">
        <v>39.03</v>
      </c>
      <c r="E336" s="81" t="s">
        <v>223</v>
      </c>
      <c r="F336" s="65">
        <v>17697</v>
      </c>
      <c r="G336" s="65">
        <v>4.7699999999999996</v>
      </c>
      <c r="H336" s="82">
        <f>F336*G336</f>
        <v>84414.689999999988</v>
      </c>
      <c r="I336" s="82">
        <f t="shared" si="295"/>
        <v>288698.23979999998</v>
      </c>
      <c r="J336" s="65">
        <v>25</v>
      </c>
      <c r="K336" s="82">
        <f>I336*25%</f>
        <v>72174.559949999995</v>
      </c>
      <c r="L336" s="19">
        <f t="shared" si="291"/>
        <v>360872.79975000001</v>
      </c>
      <c r="M336" s="65"/>
      <c r="N336" s="84"/>
      <c r="O336" s="65"/>
      <c r="P336" s="84"/>
      <c r="Q336" s="65">
        <v>80</v>
      </c>
      <c r="R336" s="82">
        <f>Q336*F336/100</f>
        <v>14157.6</v>
      </c>
      <c r="S336" s="65"/>
      <c r="T336" s="82"/>
      <c r="U336" s="19">
        <f t="shared" si="292"/>
        <v>36087.279974999998</v>
      </c>
      <c r="V336" s="19">
        <f>I336+K336+N336+P336+R336+T336+U336</f>
        <v>411117.67972499999</v>
      </c>
      <c r="W336" s="85">
        <v>1</v>
      </c>
      <c r="X336" s="82">
        <f>V336*W336</f>
        <v>411117.67972499999</v>
      </c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</row>
    <row r="337" spans="1:79" s="25" customFormat="1" ht="25.5" customHeight="1">
      <c r="A337" s="91"/>
      <c r="B337" s="113" t="s">
        <v>83</v>
      </c>
      <c r="C337" s="66" t="s">
        <v>25</v>
      </c>
      <c r="D337" s="65">
        <v>6.03</v>
      </c>
      <c r="E337" s="81" t="s">
        <v>223</v>
      </c>
      <c r="F337" s="65">
        <v>17697</v>
      </c>
      <c r="G337" s="65">
        <v>4.3</v>
      </c>
      <c r="H337" s="82">
        <f>F337*G337</f>
        <v>76097.099999999991</v>
      </c>
      <c r="I337" s="82">
        <f t="shared" si="295"/>
        <v>260252.08199999997</v>
      </c>
      <c r="J337" s="65">
        <v>25</v>
      </c>
      <c r="K337" s="82">
        <f>I337*25%</f>
        <v>65063.020499999991</v>
      </c>
      <c r="L337" s="19">
        <f t="shared" si="291"/>
        <v>325315.10249999998</v>
      </c>
      <c r="M337" s="65"/>
      <c r="N337" s="84"/>
      <c r="O337" s="65"/>
      <c r="P337" s="84"/>
      <c r="Q337" s="65"/>
      <c r="R337" s="82"/>
      <c r="S337" s="65"/>
      <c r="T337" s="82"/>
      <c r="U337" s="19">
        <f t="shared" si="292"/>
        <v>32531.510249999999</v>
      </c>
      <c r="V337" s="19">
        <f>I337+K337+N337+P337+R337+T337+U337</f>
        <v>357846.61274999997</v>
      </c>
      <c r="W337" s="85">
        <v>0.25</v>
      </c>
      <c r="X337" s="82">
        <f>V337*W337</f>
        <v>89461.653187499993</v>
      </c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</row>
    <row r="338" spans="1:79" s="25" customFormat="1" ht="25.5" customHeight="1">
      <c r="A338" s="91"/>
      <c r="B338" s="113" t="s">
        <v>83</v>
      </c>
      <c r="C338" s="66" t="s">
        <v>25</v>
      </c>
      <c r="D338" s="65">
        <v>10.130000000000001</v>
      </c>
      <c r="E338" s="81" t="s">
        <v>223</v>
      </c>
      <c r="F338" s="65">
        <v>17697</v>
      </c>
      <c r="G338" s="65">
        <v>4.4000000000000004</v>
      </c>
      <c r="H338" s="82">
        <f>F338*G338</f>
        <v>77866.8</v>
      </c>
      <c r="I338" s="82">
        <f t="shared" si="295"/>
        <v>266304.45600000001</v>
      </c>
      <c r="J338" s="65">
        <v>25</v>
      </c>
      <c r="K338" s="82">
        <f>I338*25%</f>
        <v>66576.114000000001</v>
      </c>
      <c r="L338" s="19">
        <f t="shared" si="291"/>
        <v>332880.57</v>
      </c>
      <c r="M338" s="65"/>
      <c r="N338" s="84"/>
      <c r="O338" s="65"/>
      <c r="P338" s="84"/>
      <c r="Q338" s="65"/>
      <c r="R338" s="82"/>
      <c r="S338" s="65"/>
      <c r="T338" s="82"/>
      <c r="U338" s="19">
        <f t="shared" si="292"/>
        <v>33288.057000000001</v>
      </c>
      <c r="V338" s="19">
        <f>I338+K338+N338+P338+R338+T338+U338</f>
        <v>366168.62699999998</v>
      </c>
      <c r="W338" s="85">
        <v>0.75</v>
      </c>
      <c r="X338" s="82">
        <f>V338*W338</f>
        <v>274626.47025000001</v>
      </c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</row>
    <row r="339" spans="1:79" s="25" customFormat="1" ht="25.5" customHeight="1">
      <c r="A339" s="91"/>
      <c r="B339" s="113" t="s">
        <v>77</v>
      </c>
      <c r="C339" s="66" t="s">
        <v>25</v>
      </c>
      <c r="D339" s="65">
        <v>10.130000000000001</v>
      </c>
      <c r="E339" s="81" t="s">
        <v>223</v>
      </c>
      <c r="F339" s="65">
        <v>17697</v>
      </c>
      <c r="G339" s="65">
        <v>5.14</v>
      </c>
      <c r="H339" s="82">
        <f>F339*G339</f>
        <v>90962.579999999987</v>
      </c>
      <c r="I339" s="82">
        <f t="shared" si="295"/>
        <v>311092.02359999996</v>
      </c>
      <c r="J339" s="65">
        <v>25</v>
      </c>
      <c r="K339" s="82">
        <f>I339*25%</f>
        <v>77773.005899999989</v>
      </c>
      <c r="L339" s="19">
        <f t="shared" si="291"/>
        <v>388865.02949999995</v>
      </c>
      <c r="M339" s="65"/>
      <c r="N339" s="84"/>
      <c r="O339" s="65"/>
      <c r="P339" s="84"/>
      <c r="Q339" s="65">
        <v>80</v>
      </c>
      <c r="R339" s="82">
        <f>Q339*F339/100</f>
        <v>14157.6</v>
      </c>
      <c r="S339" s="65"/>
      <c r="T339" s="82"/>
      <c r="U339" s="19">
        <f t="shared" si="292"/>
        <v>38886.502949999995</v>
      </c>
      <c r="V339" s="19">
        <f>I339+K339+N339+P339+R339+T339+U339</f>
        <v>441909.13244999992</v>
      </c>
      <c r="W339" s="85">
        <v>1</v>
      </c>
      <c r="X339" s="82">
        <f>V339*W339</f>
        <v>441909.13244999992</v>
      </c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</row>
    <row r="340" spans="1:79" s="25" customFormat="1" ht="25.5" customHeight="1">
      <c r="A340" s="91"/>
      <c r="B340" s="113" t="s">
        <v>394</v>
      </c>
      <c r="C340" s="66" t="s">
        <v>25</v>
      </c>
      <c r="D340" s="65">
        <v>36.11</v>
      </c>
      <c r="E340" s="81" t="s">
        <v>223</v>
      </c>
      <c r="F340" s="65">
        <v>17697</v>
      </c>
      <c r="G340" s="65">
        <v>4.7699999999999996</v>
      </c>
      <c r="H340" s="82">
        <f>F340*G340</f>
        <v>84414.689999999988</v>
      </c>
      <c r="I340" s="82">
        <f t="shared" si="295"/>
        <v>288698.23979999998</v>
      </c>
      <c r="J340" s="65">
        <v>25</v>
      </c>
      <c r="K340" s="82">
        <f>I340*25%</f>
        <v>72174.559949999995</v>
      </c>
      <c r="L340" s="19">
        <f t="shared" si="291"/>
        <v>360872.79975000001</v>
      </c>
      <c r="M340" s="65"/>
      <c r="N340" s="84"/>
      <c r="O340" s="65"/>
      <c r="P340" s="84"/>
      <c r="Q340" s="65"/>
      <c r="R340" s="82"/>
      <c r="S340" s="65"/>
      <c r="T340" s="82"/>
      <c r="U340" s="19">
        <f t="shared" si="292"/>
        <v>36087.279974999998</v>
      </c>
      <c r="V340" s="19">
        <f>I340+K340+N340+P340+R340+T340+U340</f>
        <v>396960.07972500002</v>
      </c>
      <c r="W340" s="85">
        <v>0.5</v>
      </c>
      <c r="X340" s="82">
        <f>V340*W340</f>
        <v>198480.03986250001</v>
      </c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</row>
    <row r="341" spans="1:79" s="25" customFormat="1" ht="25.5" customHeight="1">
      <c r="A341" s="91"/>
      <c r="B341" s="113" t="s">
        <v>84</v>
      </c>
      <c r="C341" s="66" t="s">
        <v>25</v>
      </c>
      <c r="D341" s="138">
        <v>0.11</v>
      </c>
      <c r="E341" s="81" t="s">
        <v>223</v>
      </c>
      <c r="F341" s="65">
        <v>17697</v>
      </c>
      <c r="G341" s="65">
        <v>4.13</v>
      </c>
      <c r="H341" s="82">
        <f t="shared" si="146"/>
        <v>73088.61</v>
      </c>
      <c r="I341" s="82">
        <f t="shared" si="295"/>
        <v>249963.04619999998</v>
      </c>
      <c r="J341" s="65">
        <v>25</v>
      </c>
      <c r="K341" s="82">
        <f t="shared" si="296"/>
        <v>62490.761549999996</v>
      </c>
      <c r="L341" s="19">
        <f t="shared" si="291"/>
        <v>312453.80774999998</v>
      </c>
      <c r="M341" s="65"/>
      <c r="N341" s="84"/>
      <c r="O341" s="65"/>
      <c r="P341" s="84"/>
      <c r="Q341" s="65"/>
      <c r="R341" s="82"/>
      <c r="S341" s="65"/>
      <c r="T341" s="82"/>
      <c r="U341" s="19">
        <f t="shared" si="292"/>
        <v>31245.380774999998</v>
      </c>
      <c r="V341" s="19">
        <f t="shared" si="150"/>
        <v>343699.18852500001</v>
      </c>
      <c r="W341" s="85">
        <v>1</v>
      </c>
      <c r="X341" s="82">
        <f t="shared" si="151"/>
        <v>343699.18852500001</v>
      </c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</row>
    <row r="342" spans="1:79" s="25" customFormat="1" ht="25.5" customHeight="1">
      <c r="A342" s="91"/>
      <c r="B342" s="113" t="s">
        <v>85</v>
      </c>
      <c r="C342" s="66" t="s">
        <v>25</v>
      </c>
      <c r="D342" s="65">
        <v>39.03</v>
      </c>
      <c r="E342" s="81" t="s">
        <v>223</v>
      </c>
      <c r="F342" s="65">
        <v>17697</v>
      </c>
      <c r="G342" s="65">
        <v>4.7699999999999996</v>
      </c>
      <c r="H342" s="82">
        <f t="shared" si="146"/>
        <v>84414.689999999988</v>
      </c>
      <c r="I342" s="82">
        <f t="shared" si="295"/>
        <v>288698.23979999998</v>
      </c>
      <c r="J342" s="65">
        <v>25</v>
      </c>
      <c r="K342" s="82">
        <f t="shared" si="296"/>
        <v>72174.559949999995</v>
      </c>
      <c r="L342" s="19">
        <f t="shared" si="291"/>
        <v>360872.79975000001</v>
      </c>
      <c r="M342" s="65"/>
      <c r="N342" s="84"/>
      <c r="O342" s="65">
        <v>20</v>
      </c>
      <c r="P342" s="84">
        <f t="shared" ref="P342:P346" si="307">O342*F342/100</f>
        <v>3539.4</v>
      </c>
      <c r="Q342" s="65"/>
      <c r="R342" s="82"/>
      <c r="S342" s="65"/>
      <c r="T342" s="82"/>
      <c r="U342" s="19">
        <f t="shared" si="292"/>
        <v>36087.279974999998</v>
      </c>
      <c r="V342" s="19">
        <f t="shared" si="150"/>
        <v>400499.47972500004</v>
      </c>
      <c r="W342" s="85">
        <v>0.25</v>
      </c>
      <c r="X342" s="82">
        <f t="shared" si="151"/>
        <v>100124.86993125001</v>
      </c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</row>
    <row r="343" spans="1:79" s="25" customFormat="1" ht="25.5" customHeight="1">
      <c r="A343" s="91"/>
      <c r="B343" s="113" t="s">
        <v>86</v>
      </c>
      <c r="C343" s="66" t="s">
        <v>25</v>
      </c>
      <c r="D343" s="65">
        <v>2.06</v>
      </c>
      <c r="E343" s="81" t="s">
        <v>223</v>
      </c>
      <c r="F343" s="65">
        <v>17697</v>
      </c>
      <c r="G343" s="65">
        <v>4.21</v>
      </c>
      <c r="H343" s="82">
        <f t="shared" si="146"/>
        <v>74504.37</v>
      </c>
      <c r="I343" s="82">
        <f t="shared" si="295"/>
        <v>254804.94539999997</v>
      </c>
      <c r="J343" s="65">
        <v>25</v>
      </c>
      <c r="K343" s="82">
        <f t="shared" si="296"/>
        <v>63701.236349999992</v>
      </c>
      <c r="L343" s="19">
        <f t="shared" si="291"/>
        <v>318506.18174999999</v>
      </c>
      <c r="M343" s="65"/>
      <c r="N343" s="84"/>
      <c r="O343" s="65"/>
      <c r="P343" s="84"/>
      <c r="Q343" s="65"/>
      <c r="R343" s="82"/>
      <c r="S343" s="65"/>
      <c r="T343" s="82"/>
      <c r="U343" s="19">
        <f t="shared" si="292"/>
        <v>31850.618175</v>
      </c>
      <c r="V343" s="19">
        <f t="shared" si="150"/>
        <v>350356.799925</v>
      </c>
      <c r="W343" s="85">
        <v>0.25</v>
      </c>
      <c r="X343" s="82">
        <f t="shared" si="151"/>
        <v>87589.19998125</v>
      </c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</row>
    <row r="344" spans="1:79" s="25" customFormat="1" ht="25.5" customHeight="1">
      <c r="A344" s="91"/>
      <c r="B344" s="113" t="s">
        <v>86</v>
      </c>
      <c r="C344" s="66" t="s">
        <v>25</v>
      </c>
      <c r="D344" s="65">
        <v>2.06</v>
      </c>
      <c r="E344" s="81" t="s">
        <v>223</v>
      </c>
      <c r="F344" s="65">
        <v>17697</v>
      </c>
      <c r="G344" s="65">
        <v>4.21</v>
      </c>
      <c r="H344" s="82">
        <f t="shared" ref="H344" si="308">F344*G344</f>
        <v>74504.37</v>
      </c>
      <c r="I344" s="82">
        <f t="shared" si="295"/>
        <v>254804.94539999997</v>
      </c>
      <c r="J344" s="65">
        <v>25</v>
      </c>
      <c r="K344" s="82">
        <f t="shared" ref="K344" si="309">I344*25%</f>
        <v>63701.236349999992</v>
      </c>
      <c r="L344" s="19">
        <f t="shared" si="291"/>
        <v>318506.18174999999</v>
      </c>
      <c r="M344" s="65"/>
      <c r="N344" s="84"/>
      <c r="O344" s="65"/>
      <c r="P344" s="84"/>
      <c r="Q344" s="65"/>
      <c r="R344" s="82"/>
      <c r="S344" s="65"/>
      <c r="T344" s="82"/>
      <c r="U344" s="19">
        <f t="shared" si="292"/>
        <v>31850.618175</v>
      </c>
      <c r="V344" s="19">
        <f t="shared" ref="V344" si="310">I344+K344+N344+P344+R344+T344+U344</f>
        <v>350356.799925</v>
      </c>
      <c r="W344" s="85">
        <v>0.25</v>
      </c>
      <c r="X344" s="82">
        <f t="shared" ref="X344" si="311">V344*W344</f>
        <v>87589.19998125</v>
      </c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</row>
    <row r="345" spans="1:79" s="25" customFormat="1" ht="25.5" customHeight="1">
      <c r="A345" s="91"/>
      <c r="B345" s="113" t="s">
        <v>87</v>
      </c>
      <c r="C345" s="66" t="s">
        <v>25</v>
      </c>
      <c r="D345" s="65">
        <v>3.03</v>
      </c>
      <c r="E345" s="81" t="s">
        <v>223</v>
      </c>
      <c r="F345" s="65">
        <v>17697</v>
      </c>
      <c r="G345" s="65">
        <v>4.26</v>
      </c>
      <c r="H345" s="82">
        <f>F345*G345</f>
        <v>75389.22</v>
      </c>
      <c r="I345" s="82">
        <f t="shared" si="295"/>
        <v>257831.1324</v>
      </c>
      <c r="J345" s="65">
        <v>25</v>
      </c>
      <c r="K345" s="82">
        <f t="shared" si="296"/>
        <v>64457.783100000001</v>
      </c>
      <c r="L345" s="19">
        <f t="shared" si="291"/>
        <v>322288.9155</v>
      </c>
      <c r="M345" s="65"/>
      <c r="N345" s="84"/>
      <c r="O345" s="65">
        <v>20</v>
      </c>
      <c r="P345" s="84">
        <f>O345*F345/100</f>
        <v>3539.4</v>
      </c>
      <c r="Q345" s="65"/>
      <c r="R345" s="82"/>
      <c r="S345" s="65"/>
      <c r="T345" s="82"/>
      <c r="U345" s="19">
        <f t="shared" si="292"/>
        <v>32228.891550000004</v>
      </c>
      <c r="V345" s="19">
        <f t="shared" si="150"/>
        <v>358057.20705000003</v>
      </c>
      <c r="W345" s="85">
        <v>0.5</v>
      </c>
      <c r="X345" s="82">
        <f t="shared" si="151"/>
        <v>179028.60352500001</v>
      </c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</row>
    <row r="346" spans="1:79" s="25" customFormat="1" ht="25.5" customHeight="1">
      <c r="A346" s="91"/>
      <c r="B346" s="113" t="s">
        <v>395</v>
      </c>
      <c r="C346" s="66" t="s">
        <v>25</v>
      </c>
      <c r="D346" s="65">
        <v>6.05</v>
      </c>
      <c r="E346" s="81" t="s">
        <v>223</v>
      </c>
      <c r="F346" s="65">
        <v>17697</v>
      </c>
      <c r="G346" s="65">
        <v>4.3</v>
      </c>
      <c r="H346" s="82">
        <f t="shared" si="146"/>
        <v>76097.099999999991</v>
      </c>
      <c r="I346" s="82">
        <f t="shared" si="295"/>
        <v>260252.08199999997</v>
      </c>
      <c r="J346" s="65">
        <v>25</v>
      </c>
      <c r="K346" s="82">
        <f t="shared" si="296"/>
        <v>65063.020499999991</v>
      </c>
      <c r="L346" s="19">
        <f t="shared" si="291"/>
        <v>325315.10249999998</v>
      </c>
      <c r="M346" s="65"/>
      <c r="N346" s="84"/>
      <c r="O346" s="65">
        <v>22</v>
      </c>
      <c r="P346" s="84">
        <f t="shared" si="307"/>
        <v>3893.34</v>
      </c>
      <c r="Q346" s="65"/>
      <c r="R346" s="82"/>
      <c r="S346" s="65"/>
      <c r="T346" s="82"/>
      <c r="U346" s="19">
        <f t="shared" si="292"/>
        <v>32531.510249999999</v>
      </c>
      <c r="V346" s="19">
        <f t="shared" si="150"/>
        <v>361739.95275</v>
      </c>
      <c r="W346" s="85">
        <v>0.5</v>
      </c>
      <c r="X346" s="82">
        <f t="shared" si="151"/>
        <v>180869.976375</v>
      </c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</row>
    <row r="347" spans="1:79" s="25" customFormat="1" ht="25.5" customHeight="1">
      <c r="A347" s="91"/>
      <c r="B347" s="113" t="s">
        <v>396</v>
      </c>
      <c r="C347" s="66" t="s">
        <v>25</v>
      </c>
      <c r="D347" s="65">
        <v>6.05</v>
      </c>
      <c r="E347" s="81" t="s">
        <v>223</v>
      </c>
      <c r="F347" s="65">
        <v>17697</v>
      </c>
      <c r="G347" s="65">
        <v>4.3</v>
      </c>
      <c r="H347" s="82">
        <f t="shared" si="146"/>
        <v>76097.099999999991</v>
      </c>
      <c r="I347" s="82">
        <f t="shared" si="295"/>
        <v>260252.08199999997</v>
      </c>
      <c r="J347" s="65">
        <v>25</v>
      </c>
      <c r="K347" s="82">
        <f t="shared" si="296"/>
        <v>65063.020499999991</v>
      </c>
      <c r="L347" s="19">
        <f t="shared" si="291"/>
        <v>325315.10249999998</v>
      </c>
      <c r="M347" s="65"/>
      <c r="N347" s="84"/>
      <c r="O347" s="65">
        <v>22</v>
      </c>
      <c r="P347" s="84">
        <f>O347*F347/100</f>
        <v>3893.34</v>
      </c>
      <c r="Q347" s="65"/>
      <c r="R347" s="82"/>
      <c r="S347" s="65"/>
      <c r="T347" s="82"/>
      <c r="U347" s="19">
        <f t="shared" si="292"/>
        <v>32531.510249999999</v>
      </c>
      <c r="V347" s="19">
        <f t="shared" si="150"/>
        <v>361739.95275</v>
      </c>
      <c r="W347" s="85">
        <v>0.5</v>
      </c>
      <c r="X347" s="82">
        <f t="shared" si="151"/>
        <v>180869.976375</v>
      </c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</row>
    <row r="348" spans="1:79" s="25" customFormat="1" ht="25.5" customHeight="1">
      <c r="A348" s="91">
        <v>0</v>
      </c>
      <c r="B348" s="113" t="s">
        <v>398</v>
      </c>
      <c r="C348" s="66" t="s">
        <v>25</v>
      </c>
      <c r="D348" s="65">
        <v>10.130000000000001</v>
      </c>
      <c r="E348" s="81" t="s">
        <v>223</v>
      </c>
      <c r="F348" s="65">
        <v>17697</v>
      </c>
      <c r="G348" s="65">
        <v>4.4000000000000004</v>
      </c>
      <c r="H348" s="82">
        <f t="shared" ref="H348" si="312">F348*G348</f>
        <v>77866.8</v>
      </c>
      <c r="I348" s="82">
        <f t="shared" si="295"/>
        <v>266304.45600000001</v>
      </c>
      <c r="J348" s="65">
        <v>25</v>
      </c>
      <c r="K348" s="82">
        <f t="shared" ref="K348" si="313">I348*25%</f>
        <v>66576.114000000001</v>
      </c>
      <c r="L348" s="19">
        <f t="shared" ref="L348" si="314">I348+K348</f>
        <v>332880.57</v>
      </c>
      <c r="M348" s="65"/>
      <c r="N348" s="84"/>
      <c r="O348" s="65"/>
      <c r="P348" s="84"/>
      <c r="Q348" s="65">
        <v>80</v>
      </c>
      <c r="R348" s="82">
        <f t="shared" ref="R348" si="315">Q348*F348/100</f>
        <v>14157.6</v>
      </c>
      <c r="S348" s="65"/>
      <c r="T348" s="82"/>
      <c r="U348" s="19">
        <f t="shared" ref="U348" si="316">(I348+K348)*10/100</f>
        <v>33288.057000000001</v>
      </c>
      <c r="V348" s="19">
        <f t="shared" ref="V348" si="317">I348+K348+N348+P348+R348+T348+U348</f>
        <v>380326.22699999996</v>
      </c>
      <c r="W348" s="85">
        <v>1</v>
      </c>
      <c r="X348" s="82">
        <f t="shared" ref="X348" si="318">V348*W348</f>
        <v>380326.22699999996</v>
      </c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</row>
    <row r="349" spans="1:79" s="25" customFormat="1" ht="25.5" customHeight="1">
      <c r="A349" s="91">
        <v>0</v>
      </c>
      <c r="B349" s="113" t="s">
        <v>397</v>
      </c>
      <c r="C349" s="66" t="s">
        <v>26</v>
      </c>
      <c r="D349" s="65">
        <v>16.010000000000002</v>
      </c>
      <c r="E349" s="81">
        <v>2</v>
      </c>
      <c r="F349" s="65">
        <v>17697</v>
      </c>
      <c r="G349" s="65">
        <v>5.29</v>
      </c>
      <c r="H349" s="82">
        <f t="shared" si="146"/>
        <v>93617.13</v>
      </c>
      <c r="I349" s="82">
        <f t="shared" si="295"/>
        <v>320170.5846</v>
      </c>
      <c r="J349" s="65">
        <v>25</v>
      </c>
      <c r="K349" s="82">
        <f t="shared" si="296"/>
        <v>80042.64615</v>
      </c>
      <c r="L349" s="19">
        <f t="shared" si="291"/>
        <v>400213.23074999999</v>
      </c>
      <c r="M349" s="65"/>
      <c r="N349" s="84"/>
      <c r="O349" s="65">
        <v>190</v>
      </c>
      <c r="P349" s="84">
        <f>O349*F349/100</f>
        <v>33624.300000000003</v>
      </c>
      <c r="Q349" s="65"/>
      <c r="R349" s="82"/>
      <c r="S349" s="65"/>
      <c r="T349" s="82"/>
      <c r="U349" s="19">
        <f t="shared" si="292"/>
        <v>40021.323075</v>
      </c>
      <c r="V349" s="19">
        <f t="shared" si="150"/>
        <v>473858.853825</v>
      </c>
      <c r="W349" s="85">
        <v>1</v>
      </c>
      <c r="X349" s="82">
        <f t="shared" si="151"/>
        <v>473858.853825</v>
      </c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5"/>
      <c r="CA349" s="5"/>
    </row>
    <row r="350" spans="1:79" s="25" customFormat="1" ht="18">
      <c r="A350" s="91"/>
      <c r="B350" s="113"/>
      <c r="C350" s="66"/>
      <c r="D350" s="65"/>
      <c r="E350" s="81"/>
      <c r="F350" s="65"/>
      <c r="G350" s="65"/>
      <c r="H350" s="82"/>
      <c r="I350" s="82"/>
      <c r="J350" s="65"/>
      <c r="K350" s="82"/>
      <c r="L350" s="82"/>
      <c r="M350" s="65"/>
      <c r="N350" s="84"/>
      <c r="O350" s="65"/>
      <c r="P350" s="84"/>
      <c r="Q350" s="65"/>
      <c r="R350" s="82"/>
      <c r="S350" s="65"/>
      <c r="T350" s="82"/>
      <c r="U350" s="19"/>
      <c r="V350" s="19"/>
      <c r="W350" s="114">
        <f>SUM(W330:W349)</f>
        <v>11.25</v>
      </c>
      <c r="X350" s="114">
        <f>SUM(X330:X349)</f>
        <v>4413702.2561812494</v>
      </c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5"/>
      <c r="CA350" s="5"/>
    </row>
    <row r="351" spans="1:79" s="25" customFormat="1" ht="18">
      <c r="A351" s="91"/>
      <c r="B351" s="217" t="s">
        <v>171</v>
      </c>
      <c r="C351" s="66"/>
      <c r="D351" s="65"/>
      <c r="E351" s="81"/>
      <c r="F351" s="65"/>
      <c r="G351" s="65"/>
      <c r="H351" s="82"/>
      <c r="I351" s="82"/>
      <c r="J351" s="65"/>
      <c r="K351" s="82"/>
      <c r="L351" s="82"/>
      <c r="M351" s="65"/>
      <c r="N351" s="84"/>
      <c r="O351" s="65"/>
      <c r="P351" s="84"/>
      <c r="Q351" s="65"/>
      <c r="R351" s="82"/>
      <c r="S351" s="65"/>
      <c r="T351" s="82"/>
      <c r="U351" s="19"/>
      <c r="V351" s="19"/>
      <c r="W351" s="85"/>
      <c r="X351" s="82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</row>
    <row r="352" spans="1:79" s="25" customFormat="1" ht="25.5" customHeight="1">
      <c r="A352" s="91"/>
      <c r="B352" s="65" t="s">
        <v>179</v>
      </c>
      <c r="C352" s="275" t="s">
        <v>399</v>
      </c>
      <c r="D352" s="65">
        <v>30.09</v>
      </c>
      <c r="E352" s="81" t="s">
        <v>22</v>
      </c>
      <c r="F352" s="65">
        <v>17697</v>
      </c>
      <c r="G352" s="65">
        <v>4.53</v>
      </c>
      <c r="H352" s="82">
        <f t="shared" ref="H352:H357" si="319">F352*G352</f>
        <v>80167.41</v>
      </c>
      <c r="I352" s="82">
        <f>H352*2.34</f>
        <v>187591.73939999999</v>
      </c>
      <c r="J352" s="65">
        <v>25</v>
      </c>
      <c r="K352" s="82">
        <f t="shared" ref="K352:K376" si="320">I352*25%</f>
        <v>46897.934849999998</v>
      </c>
      <c r="L352" s="19">
        <f t="shared" ref="L352:L378" si="321">I352+K352</f>
        <v>234489.67424999998</v>
      </c>
      <c r="M352" s="65"/>
      <c r="N352" s="84"/>
      <c r="O352" s="65"/>
      <c r="P352" s="84"/>
      <c r="Q352" s="65"/>
      <c r="R352" s="82"/>
      <c r="S352" s="65"/>
      <c r="T352" s="82"/>
      <c r="U352" s="19">
        <f t="shared" ref="U352:U378" si="322">(I352+K352)*10/100</f>
        <v>23448.967424999995</v>
      </c>
      <c r="V352" s="19">
        <f t="shared" ref="V352:V376" si="323">I352+K352+N352+P352+R352+T352+U352</f>
        <v>257938.64167499996</v>
      </c>
      <c r="W352" s="85">
        <v>1</v>
      </c>
      <c r="X352" s="82">
        <f t="shared" ref="X352:X376" si="324">V352*W352</f>
        <v>257938.64167499996</v>
      </c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</row>
    <row r="353" spans="1:79" s="25" customFormat="1" ht="30.75">
      <c r="A353" s="91"/>
      <c r="B353" s="111" t="s">
        <v>307</v>
      </c>
      <c r="C353" s="66" t="s">
        <v>43</v>
      </c>
      <c r="D353" s="113">
        <v>26.09</v>
      </c>
      <c r="E353" s="81" t="s">
        <v>22</v>
      </c>
      <c r="F353" s="65">
        <v>17697</v>
      </c>
      <c r="G353" s="65">
        <v>4.53</v>
      </c>
      <c r="H353" s="82">
        <f t="shared" si="319"/>
        <v>80167.41</v>
      </c>
      <c r="I353" s="82">
        <f t="shared" ref="I353:I378" si="325">H353*2.34</f>
        <v>187591.73939999999</v>
      </c>
      <c r="J353" s="65">
        <v>25</v>
      </c>
      <c r="K353" s="82">
        <f t="shared" si="320"/>
        <v>46897.934849999998</v>
      </c>
      <c r="L353" s="19">
        <f t="shared" si="321"/>
        <v>234489.67424999998</v>
      </c>
      <c r="M353" s="65"/>
      <c r="N353" s="84"/>
      <c r="O353" s="65"/>
      <c r="P353" s="84"/>
      <c r="Q353" s="65">
        <v>50</v>
      </c>
      <c r="R353" s="82">
        <f t="shared" ref="R353:R370" si="326">Q353*F353/100</f>
        <v>8848.5</v>
      </c>
      <c r="S353" s="65"/>
      <c r="T353" s="82"/>
      <c r="U353" s="19">
        <f t="shared" si="322"/>
        <v>23448.967424999995</v>
      </c>
      <c r="V353" s="19">
        <f t="shared" si="323"/>
        <v>266787.14167499996</v>
      </c>
      <c r="W353" s="85">
        <v>1</v>
      </c>
      <c r="X353" s="82">
        <f t="shared" si="324"/>
        <v>266787.14167499996</v>
      </c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</row>
    <row r="354" spans="1:79" s="25" customFormat="1" ht="30.75">
      <c r="A354" s="91"/>
      <c r="B354" s="111" t="s">
        <v>307</v>
      </c>
      <c r="C354" s="66" t="s">
        <v>41</v>
      </c>
      <c r="D354" s="65">
        <v>10.130000000000001</v>
      </c>
      <c r="E354" s="81" t="s">
        <v>223</v>
      </c>
      <c r="F354" s="65">
        <v>17697</v>
      </c>
      <c r="G354" s="65">
        <v>3.57</v>
      </c>
      <c r="H354" s="82">
        <f t="shared" si="319"/>
        <v>63178.289999999994</v>
      </c>
      <c r="I354" s="82">
        <f t="shared" si="325"/>
        <v>147837.19859999997</v>
      </c>
      <c r="J354" s="65">
        <v>25</v>
      </c>
      <c r="K354" s="82">
        <f t="shared" si="320"/>
        <v>36959.299649999994</v>
      </c>
      <c r="L354" s="19">
        <f t="shared" si="321"/>
        <v>184796.49824999998</v>
      </c>
      <c r="M354" s="65"/>
      <c r="N354" s="84"/>
      <c r="O354" s="65"/>
      <c r="P354" s="84"/>
      <c r="Q354" s="65">
        <v>50</v>
      </c>
      <c r="R354" s="82">
        <f t="shared" si="326"/>
        <v>8848.5</v>
      </c>
      <c r="S354" s="65"/>
      <c r="T354" s="82"/>
      <c r="U354" s="19">
        <f t="shared" si="322"/>
        <v>18479.649824999997</v>
      </c>
      <c r="V354" s="19">
        <f t="shared" si="323"/>
        <v>212124.64807499998</v>
      </c>
      <c r="W354" s="85">
        <v>2</v>
      </c>
      <c r="X354" s="82">
        <f t="shared" si="324"/>
        <v>424249.29614999995</v>
      </c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</row>
    <row r="355" spans="1:79" s="25" customFormat="1" ht="30.75">
      <c r="A355" s="91"/>
      <c r="B355" s="111" t="s">
        <v>308</v>
      </c>
      <c r="C355" s="126" t="s">
        <v>40</v>
      </c>
      <c r="D355" s="138">
        <v>10.130000000000001</v>
      </c>
      <c r="E355" s="81" t="s">
        <v>223</v>
      </c>
      <c r="F355" s="65">
        <v>17697</v>
      </c>
      <c r="G355" s="65">
        <v>3.57</v>
      </c>
      <c r="H355" s="82">
        <f t="shared" si="319"/>
        <v>63178.289999999994</v>
      </c>
      <c r="I355" s="82">
        <f t="shared" si="325"/>
        <v>147837.19859999997</v>
      </c>
      <c r="J355" s="65">
        <v>25</v>
      </c>
      <c r="K355" s="82">
        <f t="shared" si="320"/>
        <v>36959.299649999994</v>
      </c>
      <c r="L355" s="19">
        <f t="shared" si="321"/>
        <v>184796.49824999998</v>
      </c>
      <c r="M355" s="65"/>
      <c r="N355" s="84"/>
      <c r="O355" s="65"/>
      <c r="P355" s="84"/>
      <c r="Q355" s="65"/>
      <c r="R355" s="82"/>
      <c r="S355" s="65"/>
      <c r="T355" s="82"/>
      <c r="U355" s="19">
        <f t="shared" si="322"/>
        <v>18479.649824999997</v>
      </c>
      <c r="V355" s="19">
        <f t="shared" si="323"/>
        <v>203276.14807499998</v>
      </c>
      <c r="W355" s="85">
        <v>0.25</v>
      </c>
      <c r="X355" s="82">
        <f t="shared" si="324"/>
        <v>50819.037018749994</v>
      </c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</row>
    <row r="356" spans="1:79" s="25" customFormat="1" ht="30.75">
      <c r="A356" s="91"/>
      <c r="B356" s="111" t="s">
        <v>309</v>
      </c>
      <c r="C356" s="66" t="s">
        <v>41</v>
      </c>
      <c r="D356" s="65">
        <v>10.130000000000001</v>
      </c>
      <c r="E356" s="81" t="s">
        <v>223</v>
      </c>
      <c r="F356" s="65">
        <v>17697</v>
      </c>
      <c r="G356" s="65">
        <v>3.57</v>
      </c>
      <c r="H356" s="82">
        <f t="shared" si="319"/>
        <v>63178.289999999994</v>
      </c>
      <c r="I356" s="82">
        <f t="shared" si="325"/>
        <v>147837.19859999997</v>
      </c>
      <c r="J356" s="65">
        <v>25</v>
      </c>
      <c r="K356" s="82">
        <f t="shared" si="320"/>
        <v>36959.299649999994</v>
      </c>
      <c r="L356" s="19">
        <f t="shared" si="321"/>
        <v>184796.49824999998</v>
      </c>
      <c r="M356" s="65"/>
      <c r="N356" s="84"/>
      <c r="O356" s="65">
        <v>100</v>
      </c>
      <c r="P356" s="84">
        <f t="shared" ref="P356" si="327">O356*F356/100</f>
        <v>17697</v>
      </c>
      <c r="Q356" s="65">
        <v>50</v>
      </c>
      <c r="R356" s="82">
        <f t="shared" ref="R356" si="328">Q356*F356/100</f>
        <v>8848.5</v>
      </c>
      <c r="S356" s="65"/>
      <c r="T356" s="82"/>
      <c r="U356" s="19">
        <f t="shared" si="322"/>
        <v>18479.649824999997</v>
      </c>
      <c r="V356" s="19">
        <f t="shared" si="323"/>
        <v>229821.64807499998</v>
      </c>
      <c r="W356" s="85">
        <v>0.25</v>
      </c>
      <c r="X356" s="82">
        <f t="shared" si="324"/>
        <v>57455.412018749994</v>
      </c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</row>
    <row r="357" spans="1:79" s="25" customFormat="1" ht="30.75">
      <c r="A357" s="91"/>
      <c r="B357" s="111" t="s">
        <v>310</v>
      </c>
      <c r="C357" s="126" t="s">
        <v>41</v>
      </c>
      <c r="D357" s="83">
        <v>10.130000000000001</v>
      </c>
      <c r="E357" s="81" t="s">
        <v>223</v>
      </c>
      <c r="F357" s="65">
        <v>17697</v>
      </c>
      <c r="G357" s="65">
        <v>3.57</v>
      </c>
      <c r="H357" s="82">
        <f t="shared" si="319"/>
        <v>63178.289999999994</v>
      </c>
      <c r="I357" s="82">
        <f t="shared" si="325"/>
        <v>147837.19859999997</v>
      </c>
      <c r="J357" s="65">
        <v>25</v>
      </c>
      <c r="K357" s="82">
        <f t="shared" si="320"/>
        <v>36959.299649999994</v>
      </c>
      <c r="L357" s="19">
        <f t="shared" si="321"/>
        <v>184796.49824999998</v>
      </c>
      <c r="M357" s="65"/>
      <c r="N357" s="84"/>
      <c r="O357" s="65"/>
      <c r="P357" s="84"/>
      <c r="Q357" s="65">
        <v>50</v>
      </c>
      <c r="R357" s="82">
        <f t="shared" si="326"/>
        <v>8848.5</v>
      </c>
      <c r="S357" s="65"/>
      <c r="T357" s="82"/>
      <c r="U357" s="19">
        <f t="shared" si="322"/>
        <v>18479.649824999997</v>
      </c>
      <c r="V357" s="19">
        <f t="shared" si="323"/>
        <v>212124.64807499998</v>
      </c>
      <c r="W357" s="85">
        <v>1</v>
      </c>
      <c r="X357" s="82">
        <f t="shared" si="324"/>
        <v>212124.64807499998</v>
      </c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</row>
    <row r="358" spans="1:79" s="25" customFormat="1" ht="30.75">
      <c r="A358" s="91"/>
      <c r="B358" s="111" t="s">
        <v>311</v>
      </c>
      <c r="C358" s="66" t="s">
        <v>41</v>
      </c>
      <c r="D358" s="65">
        <v>9.0299999999999994</v>
      </c>
      <c r="E358" s="81" t="s">
        <v>223</v>
      </c>
      <c r="F358" s="65">
        <v>17697</v>
      </c>
      <c r="G358" s="65">
        <v>3.53</v>
      </c>
      <c r="H358" s="82">
        <f t="shared" ref="H358" si="329">F358*G358</f>
        <v>62470.409999999996</v>
      </c>
      <c r="I358" s="82">
        <f t="shared" si="325"/>
        <v>146180.75939999998</v>
      </c>
      <c r="J358" s="65">
        <v>25</v>
      </c>
      <c r="K358" s="82">
        <f t="shared" si="320"/>
        <v>36545.189849999995</v>
      </c>
      <c r="L358" s="19">
        <f t="shared" si="321"/>
        <v>182725.94924999998</v>
      </c>
      <c r="M358" s="65"/>
      <c r="N358" s="84"/>
      <c r="O358" s="65">
        <v>22</v>
      </c>
      <c r="P358" s="84">
        <f t="shared" ref="P358" si="330">O358*F358/100</f>
        <v>3893.34</v>
      </c>
      <c r="Q358" s="65"/>
      <c r="R358" s="82"/>
      <c r="S358" s="65"/>
      <c r="T358" s="82"/>
      <c r="U358" s="19">
        <f t="shared" si="322"/>
        <v>18272.594924999998</v>
      </c>
      <c r="V358" s="19">
        <f t="shared" si="323"/>
        <v>204891.88417499996</v>
      </c>
      <c r="W358" s="85">
        <v>1</v>
      </c>
      <c r="X358" s="82">
        <f t="shared" si="324"/>
        <v>204891.88417499996</v>
      </c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</row>
    <row r="359" spans="1:79" s="25" customFormat="1" ht="30.75">
      <c r="A359" s="91"/>
      <c r="B359" s="111" t="s">
        <v>312</v>
      </c>
      <c r="C359" s="66" t="s">
        <v>41</v>
      </c>
      <c r="D359" s="65">
        <v>14.05</v>
      </c>
      <c r="E359" s="81" t="s">
        <v>223</v>
      </c>
      <c r="F359" s="65">
        <v>17697</v>
      </c>
      <c r="G359" s="65">
        <v>3.61</v>
      </c>
      <c r="H359" s="82">
        <f t="shared" ref="H359:H376" si="331">F359*G359</f>
        <v>63886.17</v>
      </c>
      <c r="I359" s="82">
        <f t="shared" si="325"/>
        <v>149493.6378</v>
      </c>
      <c r="J359" s="65">
        <v>25</v>
      </c>
      <c r="K359" s="82">
        <f t="shared" si="320"/>
        <v>37373.409449999999</v>
      </c>
      <c r="L359" s="19">
        <f t="shared" si="321"/>
        <v>186867.04725</v>
      </c>
      <c r="M359" s="65"/>
      <c r="N359" s="84"/>
      <c r="O359" s="65">
        <v>22</v>
      </c>
      <c r="P359" s="84">
        <f t="shared" ref="P359:P376" si="332">O359*F359/100</f>
        <v>3893.34</v>
      </c>
      <c r="Q359" s="65"/>
      <c r="R359" s="82"/>
      <c r="S359" s="65"/>
      <c r="T359" s="82"/>
      <c r="U359" s="19">
        <f t="shared" si="322"/>
        <v>18686.704725000003</v>
      </c>
      <c r="V359" s="19">
        <f t="shared" si="323"/>
        <v>209447.09197499999</v>
      </c>
      <c r="W359" s="85">
        <v>1</v>
      </c>
      <c r="X359" s="82">
        <f t="shared" si="324"/>
        <v>209447.09197499999</v>
      </c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</row>
    <row r="360" spans="1:79" s="25" customFormat="1" ht="30.75">
      <c r="A360" s="91"/>
      <c r="B360" s="111" t="s">
        <v>313</v>
      </c>
      <c r="C360" s="66" t="s">
        <v>41</v>
      </c>
      <c r="D360" s="138">
        <v>0.03</v>
      </c>
      <c r="E360" s="81" t="s">
        <v>223</v>
      </c>
      <c r="F360" s="65">
        <v>17697</v>
      </c>
      <c r="G360" s="65">
        <v>3.32</v>
      </c>
      <c r="H360" s="82">
        <f t="shared" si="331"/>
        <v>58754.039999999994</v>
      </c>
      <c r="I360" s="82">
        <f t="shared" si="325"/>
        <v>137484.45359999998</v>
      </c>
      <c r="J360" s="65">
        <v>25</v>
      </c>
      <c r="K360" s="82">
        <f t="shared" si="320"/>
        <v>34371.113399999995</v>
      </c>
      <c r="L360" s="19">
        <f t="shared" si="321"/>
        <v>171855.56699999998</v>
      </c>
      <c r="M360" s="65"/>
      <c r="N360" s="84"/>
      <c r="O360" s="65"/>
      <c r="P360" s="84"/>
      <c r="Q360" s="65"/>
      <c r="R360" s="82"/>
      <c r="S360" s="65"/>
      <c r="T360" s="82"/>
      <c r="U360" s="19">
        <f t="shared" si="322"/>
        <v>17185.556700000001</v>
      </c>
      <c r="V360" s="19">
        <f t="shared" si="323"/>
        <v>189041.1237</v>
      </c>
      <c r="W360" s="85">
        <v>1</v>
      </c>
      <c r="X360" s="82">
        <f t="shared" si="324"/>
        <v>189041.1237</v>
      </c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</row>
    <row r="361" spans="1:79" s="25" customFormat="1" ht="29.25" customHeight="1">
      <c r="A361" s="91"/>
      <c r="B361" s="111" t="s">
        <v>314</v>
      </c>
      <c r="C361" s="66" t="s">
        <v>43</v>
      </c>
      <c r="D361" s="65">
        <v>33.01</v>
      </c>
      <c r="E361" s="81" t="s">
        <v>22</v>
      </c>
      <c r="F361" s="65">
        <v>17697</v>
      </c>
      <c r="G361" s="65">
        <v>4.53</v>
      </c>
      <c r="H361" s="82">
        <f t="shared" si="331"/>
        <v>80167.41</v>
      </c>
      <c r="I361" s="82">
        <f t="shared" si="325"/>
        <v>187591.73939999999</v>
      </c>
      <c r="J361" s="65">
        <v>25</v>
      </c>
      <c r="K361" s="82">
        <f t="shared" si="320"/>
        <v>46897.934849999998</v>
      </c>
      <c r="L361" s="19">
        <f t="shared" si="321"/>
        <v>234489.67424999998</v>
      </c>
      <c r="M361" s="65"/>
      <c r="N361" s="84"/>
      <c r="O361" s="65"/>
      <c r="P361" s="84"/>
      <c r="Q361" s="65"/>
      <c r="R361" s="82"/>
      <c r="S361" s="65"/>
      <c r="T361" s="82"/>
      <c r="U361" s="19">
        <f t="shared" si="322"/>
        <v>23448.967424999995</v>
      </c>
      <c r="V361" s="19">
        <f t="shared" si="323"/>
        <v>257938.64167499996</v>
      </c>
      <c r="W361" s="85">
        <v>1</v>
      </c>
      <c r="X361" s="82">
        <f t="shared" si="324"/>
        <v>257938.64167499996</v>
      </c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</row>
    <row r="362" spans="1:79" s="25" customFormat="1" ht="48" customHeight="1">
      <c r="A362" s="91"/>
      <c r="B362" s="111" t="s">
        <v>315</v>
      </c>
      <c r="C362" s="66" t="s">
        <v>41</v>
      </c>
      <c r="D362" s="65">
        <v>1</v>
      </c>
      <c r="E362" s="82" t="s">
        <v>223</v>
      </c>
      <c r="F362" s="65">
        <v>17697</v>
      </c>
      <c r="G362" s="65">
        <v>3.36</v>
      </c>
      <c r="H362" s="82">
        <f t="shared" si="331"/>
        <v>59461.919999999998</v>
      </c>
      <c r="I362" s="82">
        <f t="shared" si="325"/>
        <v>139140.8928</v>
      </c>
      <c r="J362" s="65">
        <v>25</v>
      </c>
      <c r="K362" s="82">
        <f t="shared" si="320"/>
        <v>34785.2232</v>
      </c>
      <c r="L362" s="19">
        <f t="shared" si="321"/>
        <v>173926.11600000001</v>
      </c>
      <c r="M362" s="65"/>
      <c r="N362" s="84"/>
      <c r="O362" s="65"/>
      <c r="P362" s="84"/>
      <c r="Q362" s="65">
        <v>50</v>
      </c>
      <c r="R362" s="82">
        <f t="shared" si="326"/>
        <v>8848.5</v>
      </c>
      <c r="S362" s="65"/>
      <c r="T362" s="82"/>
      <c r="U362" s="19">
        <f t="shared" si="322"/>
        <v>17392.6116</v>
      </c>
      <c r="V362" s="19">
        <f t="shared" si="323"/>
        <v>200167.22760000001</v>
      </c>
      <c r="W362" s="85">
        <v>1</v>
      </c>
      <c r="X362" s="82">
        <f t="shared" si="324"/>
        <v>200167.22760000001</v>
      </c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</row>
    <row r="363" spans="1:79" s="25" customFormat="1" ht="36" customHeight="1">
      <c r="A363" s="91"/>
      <c r="B363" s="111" t="s">
        <v>316</v>
      </c>
      <c r="C363" s="66" t="s">
        <v>44</v>
      </c>
      <c r="D363" s="83">
        <v>9.0500000000000007</v>
      </c>
      <c r="E363" s="82">
        <v>1</v>
      </c>
      <c r="F363" s="65">
        <v>17697</v>
      </c>
      <c r="G363" s="65">
        <v>4.0599999999999996</v>
      </c>
      <c r="H363" s="82">
        <f t="shared" si="331"/>
        <v>71849.819999999992</v>
      </c>
      <c r="I363" s="82">
        <f t="shared" si="325"/>
        <v>168128.57879999996</v>
      </c>
      <c r="J363" s="65">
        <v>25</v>
      </c>
      <c r="K363" s="82">
        <f t="shared" si="320"/>
        <v>42032.14469999999</v>
      </c>
      <c r="L363" s="19">
        <f t="shared" si="321"/>
        <v>210160.72349999996</v>
      </c>
      <c r="M363" s="65"/>
      <c r="N363" s="84"/>
      <c r="O363" s="65">
        <v>20</v>
      </c>
      <c r="P363" s="84">
        <f t="shared" si="332"/>
        <v>3539.4</v>
      </c>
      <c r="Q363" s="65"/>
      <c r="R363" s="82"/>
      <c r="S363" s="65"/>
      <c r="T363" s="82"/>
      <c r="U363" s="19">
        <f t="shared" si="322"/>
        <v>21016.072349999995</v>
      </c>
      <c r="V363" s="19">
        <f t="shared" si="323"/>
        <v>234716.19584999996</v>
      </c>
      <c r="W363" s="85">
        <v>0.25</v>
      </c>
      <c r="X363" s="82">
        <f t="shared" si="324"/>
        <v>58679.04896249999</v>
      </c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</row>
    <row r="364" spans="1:79" s="25" customFormat="1" ht="36" customHeight="1">
      <c r="A364" s="91"/>
      <c r="B364" s="111" t="s">
        <v>316</v>
      </c>
      <c r="C364" s="66" t="s">
        <v>44</v>
      </c>
      <c r="D364" s="83">
        <v>9.0500000000000007</v>
      </c>
      <c r="E364" s="82">
        <v>1</v>
      </c>
      <c r="F364" s="65">
        <v>17697</v>
      </c>
      <c r="G364" s="65">
        <v>4.0599999999999996</v>
      </c>
      <c r="H364" s="82">
        <f t="shared" ref="H364" si="333">F364*G364</f>
        <v>71849.819999999992</v>
      </c>
      <c r="I364" s="82">
        <f t="shared" ref="I364" si="334">H364*2.34</f>
        <v>168128.57879999996</v>
      </c>
      <c r="J364" s="65">
        <v>25</v>
      </c>
      <c r="K364" s="82">
        <f t="shared" ref="K364" si="335">I364*25%</f>
        <v>42032.14469999999</v>
      </c>
      <c r="L364" s="19">
        <f t="shared" ref="L364" si="336">I364+K364</f>
        <v>210160.72349999996</v>
      </c>
      <c r="M364" s="65"/>
      <c r="N364" s="84"/>
      <c r="O364" s="65">
        <v>20</v>
      </c>
      <c r="P364" s="84">
        <f t="shared" ref="P364" si="337">O364*F364/100</f>
        <v>3539.4</v>
      </c>
      <c r="Q364" s="65"/>
      <c r="R364" s="82"/>
      <c r="S364" s="65"/>
      <c r="T364" s="82"/>
      <c r="U364" s="19">
        <f t="shared" ref="U364" si="338">(I364+K364)*10/100</f>
        <v>21016.072349999995</v>
      </c>
      <c r="V364" s="19">
        <f t="shared" ref="V364" si="339">I364+K364+N364+P364+R364+T364+U364</f>
        <v>234716.19584999996</v>
      </c>
      <c r="W364" s="85">
        <v>0.25</v>
      </c>
      <c r="X364" s="82">
        <f t="shared" ref="X364" si="340">V364*W364</f>
        <v>58679.04896249999</v>
      </c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</row>
    <row r="365" spans="1:79" s="25" customFormat="1" ht="30.75">
      <c r="A365" s="91"/>
      <c r="B365" s="111" t="s">
        <v>317</v>
      </c>
      <c r="C365" s="66" t="s">
        <v>43</v>
      </c>
      <c r="D365" s="65">
        <v>33.06</v>
      </c>
      <c r="E365" s="81" t="s">
        <v>22</v>
      </c>
      <c r="F365" s="65">
        <v>17697</v>
      </c>
      <c r="G365" s="65">
        <v>4.53</v>
      </c>
      <c r="H365" s="82">
        <f t="shared" si="331"/>
        <v>80167.41</v>
      </c>
      <c r="I365" s="82">
        <f t="shared" si="325"/>
        <v>187591.73939999999</v>
      </c>
      <c r="J365" s="65">
        <v>25</v>
      </c>
      <c r="K365" s="82">
        <f t="shared" si="320"/>
        <v>46897.934849999998</v>
      </c>
      <c r="L365" s="19">
        <f t="shared" si="321"/>
        <v>234489.67424999998</v>
      </c>
      <c r="M365" s="65"/>
      <c r="N365" s="84"/>
      <c r="O365" s="65">
        <v>20</v>
      </c>
      <c r="P365" s="84">
        <f t="shared" si="332"/>
        <v>3539.4</v>
      </c>
      <c r="Q365" s="65"/>
      <c r="R365" s="82"/>
      <c r="S365" s="65"/>
      <c r="T365" s="82"/>
      <c r="U365" s="19">
        <f t="shared" si="322"/>
        <v>23448.967424999995</v>
      </c>
      <c r="V365" s="19">
        <f t="shared" si="323"/>
        <v>261478.04167499999</v>
      </c>
      <c r="W365" s="85">
        <v>1</v>
      </c>
      <c r="X365" s="82">
        <f t="shared" si="324"/>
        <v>261478.04167499999</v>
      </c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</row>
    <row r="366" spans="1:79" s="25" customFormat="1" ht="30.75">
      <c r="A366" s="91"/>
      <c r="B366" s="111" t="s">
        <v>318</v>
      </c>
      <c r="C366" s="66" t="s">
        <v>44</v>
      </c>
      <c r="D366" s="83">
        <v>27</v>
      </c>
      <c r="E366" s="82">
        <v>1</v>
      </c>
      <c r="F366" s="65">
        <v>17697</v>
      </c>
      <c r="G366" s="65">
        <v>4.41</v>
      </c>
      <c r="H366" s="82">
        <f t="shared" si="331"/>
        <v>78043.77</v>
      </c>
      <c r="I366" s="82">
        <f t="shared" si="325"/>
        <v>182622.42180000001</v>
      </c>
      <c r="J366" s="65">
        <v>25</v>
      </c>
      <c r="K366" s="82">
        <f t="shared" si="320"/>
        <v>45655.605450000003</v>
      </c>
      <c r="L366" s="19">
        <f t="shared" si="321"/>
        <v>228278.02725000001</v>
      </c>
      <c r="M366" s="65"/>
      <c r="N366" s="84"/>
      <c r="O366" s="65"/>
      <c r="P366" s="84"/>
      <c r="Q366" s="65"/>
      <c r="R366" s="82"/>
      <c r="S366" s="65"/>
      <c r="T366" s="82"/>
      <c r="U366" s="19">
        <f t="shared" si="322"/>
        <v>22827.802725000001</v>
      </c>
      <c r="V366" s="19">
        <f t="shared" si="323"/>
        <v>251105.829975</v>
      </c>
      <c r="W366" s="85">
        <v>0.25</v>
      </c>
      <c r="X366" s="82">
        <f t="shared" si="324"/>
        <v>62776.45749375</v>
      </c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</row>
    <row r="367" spans="1:79" s="25" customFormat="1" ht="30.75">
      <c r="A367" s="91"/>
      <c r="B367" s="111" t="s">
        <v>318</v>
      </c>
      <c r="C367" s="66" t="s">
        <v>44</v>
      </c>
      <c r="D367" s="83">
        <v>27</v>
      </c>
      <c r="E367" s="82">
        <v>1</v>
      </c>
      <c r="F367" s="65">
        <v>17697</v>
      </c>
      <c r="G367" s="65">
        <v>4.41</v>
      </c>
      <c r="H367" s="82">
        <f t="shared" ref="H367" si="341">F367*G367</f>
        <v>78043.77</v>
      </c>
      <c r="I367" s="82">
        <f t="shared" ref="I367" si="342">H367*2.34</f>
        <v>182622.42180000001</v>
      </c>
      <c r="J367" s="65">
        <v>25</v>
      </c>
      <c r="K367" s="82">
        <f t="shared" ref="K367" si="343">I367*25%</f>
        <v>45655.605450000003</v>
      </c>
      <c r="L367" s="19">
        <f t="shared" ref="L367" si="344">I367+K367</f>
        <v>228278.02725000001</v>
      </c>
      <c r="M367" s="65"/>
      <c r="N367" s="84"/>
      <c r="O367" s="65"/>
      <c r="P367" s="84"/>
      <c r="Q367" s="65"/>
      <c r="R367" s="82"/>
      <c r="S367" s="65"/>
      <c r="T367" s="82"/>
      <c r="U367" s="19">
        <f t="shared" ref="U367" si="345">(I367+K367)*10/100</f>
        <v>22827.802725000001</v>
      </c>
      <c r="V367" s="19">
        <f t="shared" ref="V367" si="346">I367+K367+N367+P367+R367+T367+U367</f>
        <v>251105.829975</v>
      </c>
      <c r="W367" s="85">
        <v>0.25</v>
      </c>
      <c r="X367" s="82">
        <f t="shared" ref="X367" si="347">V367*W367</f>
        <v>62776.45749375</v>
      </c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</row>
    <row r="368" spans="1:79" s="25" customFormat="1" ht="18">
      <c r="A368" s="91"/>
      <c r="B368" s="111" t="s">
        <v>319</v>
      </c>
      <c r="C368" s="66" t="s">
        <v>41</v>
      </c>
      <c r="D368" s="65">
        <v>10.130000000000001</v>
      </c>
      <c r="E368" s="81" t="s">
        <v>223</v>
      </c>
      <c r="F368" s="65">
        <v>17697</v>
      </c>
      <c r="G368" s="65">
        <v>3.57</v>
      </c>
      <c r="H368" s="82">
        <f t="shared" si="331"/>
        <v>63178.289999999994</v>
      </c>
      <c r="I368" s="82">
        <f t="shared" si="325"/>
        <v>147837.19859999997</v>
      </c>
      <c r="J368" s="65">
        <v>25</v>
      </c>
      <c r="K368" s="82">
        <f t="shared" si="320"/>
        <v>36959.299649999994</v>
      </c>
      <c r="L368" s="19">
        <f t="shared" si="321"/>
        <v>184796.49824999998</v>
      </c>
      <c r="M368" s="65"/>
      <c r="N368" s="84"/>
      <c r="O368" s="65"/>
      <c r="P368" s="84"/>
      <c r="Q368" s="65"/>
      <c r="R368" s="82"/>
      <c r="S368" s="65"/>
      <c r="T368" s="82"/>
      <c r="U368" s="19">
        <f t="shared" si="322"/>
        <v>18479.649824999997</v>
      </c>
      <c r="V368" s="19">
        <f t="shared" si="323"/>
        <v>203276.14807499998</v>
      </c>
      <c r="W368" s="85">
        <v>1</v>
      </c>
      <c r="X368" s="82">
        <f t="shared" si="324"/>
        <v>203276.14807499998</v>
      </c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</row>
    <row r="369" spans="1:79" s="25" customFormat="1" ht="30.75" customHeight="1">
      <c r="A369" s="91"/>
      <c r="B369" s="65" t="s">
        <v>94</v>
      </c>
      <c r="C369" s="66" t="s">
        <v>41</v>
      </c>
      <c r="D369" s="65">
        <v>0.05</v>
      </c>
      <c r="E369" s="82" t="s">
        <v>223</v>
      </c>
      <c r="F369" s="65">
        <v>17697</v>
      </c>
      <c r="G369" s="65">
        <v>3.32</v>
      </c>
      <c r="H369" s="82">
        <f t="shared" si="331"/>
        <v>58754.039999999994</v>
      </c>
      <c r="I369" s="82">
        <f t="shared" si="325"/>
        <v>137484.45359999998</v>
      </c>
      <c r="J369" s="65">
        <v>25</v>
      </c>
      <c r="K369" s="82">
        <f t="shared" si="320"/>
        <v>34371.113399999995</v>
      </c>
      <c r="L369" s="19">
        <f t="shared" si="321"/>
        <v>171855.56699999998</v>
      </c>
      <c r="M369" s="65"/>
      <c r="N369" s="84"/>
      <c r="O369" s="65"/>
      <c r="P369" s="84"/>
      <c r="Q369" s="65">
        <v>50</v>
      </c>
      <c r="R369" s="82">
        <f t="shared" si="326"/>
        <v>8848.5</v>
      </c>
      <c r="S369" s="65"/>
      <c r="T369" s="82"/>
      <c r="U369" s="19">
        <f t="shared" si="322"/>
        <v>17185.556700000001</v>
      </c>
      <c r="V369" s="19">
        <f t="shared" si="323"/>
        <v>197889.6237</v>
      </c>
      <c r="W369" s="85">
        <v>1</v>
      </c>
      <c r="X369" s="82">
        <f t="shared" si="324"/>
        <v>197889.6237</v>
      </c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</row>
    <row r="370" spans="1:79" s="25" customFormat="1" ht="30.75" customHeight="1">
      <c r="A370" s="91"/>
      <c r="B370" s="65" t="s">
        <v>94</v>
      </c>
      <c r="C370" s="66" t="s">
        <v>41</v>
      </c>
      <c r="D370" s="113">
        <v>11.09</v>
      </c>
      <c r="E370" s="81" t="s">
        <v>223</v>
      </c>
      <c r="F370" s="65">
        <v>17697</v>
      </c>
      <c r="G370" s="65">
        <v>3.57</v>
      </c>
      <c r="H370" s="82">
        <f t="shared" si="331"/>
        <v>63178.289999999994</v>
      </c>
      <c r="I370" s="82">
        <f t="shared" si="325"/>
        <v>147837.19859999997</v>
      </c>
      <c r="J370" s="65">
        <v>25</v>
      </c>
      <c r="K370" s="82">
        <f t="shared" si="320"/>
        <v>36959.299649999994</v>
      </c>
      <c r="L370" s="19">
        <f t="shared" si="321"/>
        <v>184796.49824999998</v>
      </c>
      <c r="M370" s="65"/>
      <c r="N370" s="84"/>
      <c r="O370" s="65"/>
      <c r="P370" s="84"/>
      <c r="Q370" s="65">
        <v>50</v>
      </c>
      <c r="R370" s="82">
        <f t="shared" si="326"/>
        <v>8848.5</v>
      </c>
      <c r="S370" s="65"/>
      <c r="T370" s="82"/>
      <c r="U370" s="19">
        <f t="shared" si="322"/>
        <v>18479.649824999997</v>
      </c>
      <c r="V370" s="19">
        <f t="shared" si="323"/>
        <v>212124.64807499998</v>
      </c>
      <c r="W370" s="85">
        <v>1</v>
      </c>
      <c r="X370" s="82">
        <f t="shared" si="324"/>
        <v>212124.64807499998</v>
      </c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</row>
    <row r="371" spans="1:79" s="25" customFormat="1" ht="30.75" customHeight="1">
      <c r="A371" s="91"/>
      <c r="B371" s="113" t="s">
        <v>320</v>
      </c>
      <c r="C371" s="66" t="s">
        <v>41</v>
      </c>
      <c r="D371" s="65">
        <v>4.03</v>
      </c>
      <c r="E371" s="81" t="s">
        <v>223</v>
      </c>
      <c r="F371" s="65">
        <v>17697</v>
      </c>
      <c r="G371" s="65">
        <v>3.45</v>
      </c>
      <c r="H371" s="82">
        <f t="shared" si="331"/>
        <v>61054.65</v>
      </c>
      <c r="I371" s="82">
        <f t="shared" si="325"/>
        <v>142867.88099999999</v>
      </c>
      <c r="J371" s="65">
        <v>25</v>
      </c>
      <c r="K371" s="82">
        <f t="shared" si="320"/>
        <v>35716.970249999998</v>
      </c>
      <c r="L371" s="19">
        <f t="shared" si="321"/>
        <v>178584.85125000001</v>
      </c>
      <c r="M371" s="65"/>
      <c r="N371" s="84"/>
      <c r="O371" s="65"/>
      <c r="P371" s="84"/>
      <c r="Q371" s="65"/>
      <c r="R371" s="82"/>
      <c r="S371" s="65"/>
      <c r="T371" s="82"/>
      <c r="U371" s="19">
        <f t="shared" si="322"/>
        <v>17858.485125000003</v>
      </c>
      <c r="V371" s="19">
        <f t="shared" si="323"/>
        <v>196443.33637500001</v>
      </c>
      <c r="W371" s="85">
        <v>1</v>
      </c>
      <c r="X371" s="82">
        <f t="shared" si="324"/>
        <v>196443.33637500001</v>
      </c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</row>
    <row r="372" spans="1:79" s="25" customFormat="1" ht="38.25" customHeight="1">
      <c r="A372" s="91"/>
      <c r="B372" s="111" t="s">
        <v>321</v>
      </c>
      <c r="C372" s="66" t="s">
        <v>41</v>
      </c>
      <c r="D372" s="83">
        <v>10.130000000000001</v>
      </c>
      <c r="E372" s="81" t="s">
        <v>223</v>
      </c>
      <c r="F372" s="65">
        <v>17697</v>
      </c>
      <c r="G372" s="65">
        <v>3.57</v>
      </c>
      <c r="H372" s="81">
        <f t="shared" si="331"/>
        <v>63178.289999999994</v>
      </c>
      <c r="I372" s="82">
        <f t="shared" si="325"/>
        <v>147837.19859999997</v>
      </c>
      <c r="J372" s="65">
        <v>25</v>
      </c>
      <c r="K372" s="82">
        <f t="shared" si="320"/>
        <v>36959.299649999994</v>
      </c>
      <c r="L372" s="19">
        <f t="shared" si="321"/>
        <v>184796.49824999998</v>
      </c>
      <c r="M372" s="65"/>
      <c r="N372" s="65"/>
      <c r="O372" s="65">
        <v>20</v>
      </c>
      <c r="P372" s="81">
        <f t="shared" si="332"/>
        <v>3539.4</v>
      </c>
      <c r="Q372" s="65"/>
      <c r="R372" s="65"/>
      <c r="S372" s="65"/>
      <c r="T372" s="82"/>
      <c r="U372" s="19">
        <f t="shared" si="322"/>
        <v>18479.649824999997</v>
      </c>
      <c r="V372" s="19">
        <f t="shared" si="323"/>
        <v>206815.54807499997</v>
      </c>
      <c r="W372" s="85">
        <v>0.5</v>
      </c>
      <c r="X372" s="82">
        <f t="shared" si="324"/>
        <v>103407.77403749998</v>
      </c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</row>
    <row r="373" spans="1:79" s="25" customFormat="1" ht="36">
      <c r="A373" s="91"/>
      <c r="B373" s="151" t="s">
        <v>322</v>
      </c>
      <c r="C373" s="66" t="s">
        <v>43</v>
      </c>
      <c r="D373" s="112">
        <v>38.04</v>
      </c>
      <c r="E373" s="81" t="s">
        <v>22</v>
      </c>
      <c r="F373" s="66">
        <v>17697</v>
      </c>
      <c r="G373" s="134">
        <v>4.53</v>
      </c>
      <c r="H373" s="82">
        <f t="shared" si="331"/>
        <v>80167.41</v>
      </c>
      <c r="I373" s="82">
        <f t="shared" si="325"/>
        <v>187591.73939999999</v>
      </c>
      <c r="J373" s="66">
        <v>25</v>
      </c>
      <c r="K373" s="82">
        <f t="shared" si="320"/>
        <v>46897.934849999998</v>
      </c>
      <c r="L373" s="19">
        <f t="shared" si="321"/>
        <v>234489.67424999998</v>
      </c>
      <c r="M373" s="82"/>
      <c r="N373" s="82"/>
      <c r="O373" s="82">
        <v>60</v>
      </c>
      <c r="P373" s="84">
        <f t="shared" si="332"/>
        <v>10618.2</v>
      </c>
      <c r="Q373" s="82"/>
      <c r="R373" s="82"/>
      <c r="S373" s="82"/>
      <c r="T373" s="82"/>
      <c r="U373" s="19">
        <f t="shared" si="322"/>
        <v>23448.967424999995</v>
      </c>
      <c r="V373" s="19">
        <f t="shared" si="323"/>
        <v>268556.84167499997</v>
      </c>
      <c r="W373" s="85">
        <v>0.5</v>
      </c>
      <c r="X373" s="84">
        <f t="shared" si="324"/>
        <v>134278.42083749999</v>
      </c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</row>
    <row r="374" spans="1:79" s="25" customFormat="1" ht="30.75">
      <c r="A374" s="91"/>
      <c r="B374" s="111" t="s">
        <v>323</v>
      </c>
      <c r="C374" s="66" t="s">
        <v>41</v>
      </c>
      <c r="D374" s="65">
        <v>23.05</v>
      </c>
      <c r="E374" s="81" t="s">
        <v>223</v>
      </c>
      <c r="F374" s="65">
        <v>17697</v>
      </c>
      <c r="G374" s="65">
        <v>3.69</v>
      </c>
      <c r="H374" s="82">
        <f t="shared" si="331"/>
        <v>65301.93</v>
      </c>
      <c r="I374" s="82">
        <f t="shared" si="325"/>
        <v>152806.51619999998</v>
      </c>
      <c r="J374" s="65">
        <v>25</v>
      </c>
      <c r="K374" s="82">
        <f t="shared" si="320"/>
        <v>38201.629049999996</v>
      </c>
      <c r="L374" s="19">
        <f t="shared" si="321"/>
        <v>191008.14524999997</v>
      </c>
      <c r="M374" s="65"/>
      <c r="N374" s="84"/>
      <c r="O374" s="65">
        <v>190</v>
      </c>
      <c r="P374" s="84">
        <f t="shared" si="332"/>
        <v>33624.300000000003</v>
      </c>
      <c r="Q374" s="65"/>
      <c r="R374" s="82"/>
      <c r="S374" s="65"/>
      <c r="T374" s="82"/>
      <c r="U374" s="19">
        <f t="shared" si="322"/>
        <v>19100.814524999998</v>
      </c>
      <c r="V374" s="19">
        <f t="shared" si="323"/>
        <v>243733.25977499998</v>
      </c>
      <c r="W374" s="85">
        <v>1</v>
      </c>
      <c r="X374" s="82">
        <f t="shared" si="324"/>
        <v>243733.25977499998</v>
      </c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  <c r="BM374" s="5"/>
      <c r="BN374" s="5"/>
      <c r="BO374" s="5"/>
      <c r="BP374" s="5"/>
      <c r="BQ374" s="5"/>
      <c r="BR374" s="5"/>
      <c r="BS374" s="5"/>
      <c r="BT374" s="5"/>
      <c r="BU374" s="5"/>
      <c r="BV374" s="5"/>
      <c r="BW374" s="5"/>
      <c r="BX374" s="5"/>
      <c r="BY374" s="5"/>
      <c r="BZ374" s="5"/>
      <c r="CA374" s="5"/>
    </row>
    <row r="375" spans="1:79" s="25" customFormat="1" ht="30.75">
      <c r="A375" s="91"/>
      <c r="B375" s="111" t="s">
        <v>324</v>
      </c>
      <c r="C375" s="66" t="s">
        <v>41</v>
      </c>
      <c r="D375" s="65">
        <v>37.049999999999997</v>
      </c>
      <c r="E375" s="81" t="s">
        <v>223</v>
      </c>
      <c r="F375" s="65">
        <v>17697</v>
      </c>
      <c r="G375" s="65">
        <v>3.73</v>
      </c>
      <c r="H375" s="82">
        <f t="shared" si="331"/>
        <v>66009.81</v>
      </c>
      <c r="I375" s="82">
        <f t="shared" si="325"/>
        <v>154462.95539999998</v>
      </c>
      <c r="J375" s="65">
        <v>25</v>
      </c>
      <c r="K375" s="82">
        <f t="shared" si="320"/>
        <v>38615.738849999994</v>
      </c>
      <c r="L375" s="19">
        <f t="shared" si="321"/>
        <v>193078.69424999997</v>
      </c>
      <c r="M375" s="65"/>
      <c r="N375" s="84"/>
      <c r="O375" s="65"/>
      <c r="P375" s="84"/>
      <c r="Q375" s="65"/>
      <c r="R375" s="82"/>
      <c r="S375" s="65"/>
      <c r="T375" s="82"/>
      <c r="U375" s="19">
        <f t="shared" si="322"/>
        <v>19307.869424999997</v>
      </c>
      <c r="V375" s="19">
        <f t="shared" si="323"/>
        <v>212386.56367499998</v>
      </c>
      <c r="W375" s="85">
        <v>1</v>
      </c>
      <c r="X375" s="82">
        <f t="shared" si="324"/>
        <v>212386.56367499998</v>
      </c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</row>
    <row r="376" spans="1:79" s="25" customFormat="1" ht="30.75">
      <c r="A376" s="91"/>
      <c r="B376" s="111" t="s">
        <v>325</v>
      </c>
      <c r="C376" s="66" t="s">
        <v>41</v>
      </c>
      <c r="D376" s="65">
        <v>10.130000000000001</v>
      </c>
      <c r="E376" s="82" t="s">
        <v>223</v>
      </c>
      <c r="F376" s="65">
        <v>17697</v>
      </c>
      <c r="G376" s="65">
        <v>3.57</v>
      </c>
      <c r="H376" s="82">
        <f t="shared" si="331"/>
        <v>63178.289999999994</v>
      </c>
      <c r="I376" s="82">
        <f t="shared" si="325"/>
        <v>147837.19859999997</v>
      </c>
      <c r="J376" s="65">
        <v>25</v>
      </c>
      <c r="K376" s="82">
        <f t="shared" si="320"/>
        <v>36959.299649999994</v>
      </c>
      <c r="L376" s="19">
        <f t="shared" si="321"/>
        <v>184796.49824999998</v>
      </c>
      <c r="M376" s="65"/>
      <c r="N376" s="84"/>
      <c r="O376" s="65">
        <v>20</v>
      </c>
      <c r="P376" s="84">
        <f t="shared" si="332"/>
        <v>3539.4</v>
      </c>
      <c r="Q376" s="65"/>
      <c r="R376" s="82"/>
      <c r="S376" s="65"/>
      <c r="T376" s="82"/>
      <c r="U376" s="19">
        <f t="shared" si="322"/>
        <v>18479.649824999997</v>
      </c>
      <c r="V376" s="19">
        <f t="shared" si="323"/>
        <v>206815.54807499997</v>
      </c>
      <c r="W376" s="85">
        <v>1</v>
      </c>
      <c r="X376" s="82">
        <f t="shared" si="324"/>
        <v>206815.54807499997</v>
      </c>
      <c r="Y376" s="12"/>
      <c r="Z376" s="12"/>
      <c r="AA376" s="5"/>
      <c r="AB376" s="5"/>
      <c r="AC376" s="5"/>
      <c r="AD376" s="5"/>
      <c r="AE376" s="5"/>
      <c r="AF376" s="5"/>
      <c r="AG376" s="5"/>
      <c r="AH376" s="12" t="e">
        <f>AF293+AF295+#REF!+#REF!+AF452+AF455+#REF!+AF460+#REF!+AF476+AF472+#REF!+#REF!+#REF!</f>
        <v>#REF!</v>
      </c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</row>
    <row r="377" spans="1:79" s="25" customFormat="1" ht="31.5" customHeight="1">
      <c r="A377" s="91"/>
      <c r="B377" s="111" t="s">
        <v>326</v>
      </c>
      <c r="C377" s="66" t="s">
        <v>41</v>
      </c>
      <c r="D377" s="65">
        <v>10.130000000000001</v>
      </c>
      <c r="E377" s="81" t="s">
        <v>223</v>
      </c>
      <c r="F377" s="65">
        <v>17697</v>
      </c>
      <c r="G377" s="65">
        <v>3.57</v>
      </c>
      <c r="H377" s="82">
        <f t="shared" ref="H377:H378" si="348">F377*G377</f>
        <v>63178.289999999994</v>
      </c>
      <c r="I377" s="82">
        <f t="shared" si="325"/>
        <v>147837.19859999997</v>
      </c>
      <c r="J377" s="65">
        <v>25</v>
      </c>
      <c r="K377" s="82">
        <f t="shared" ref="K377:K378" si="349">I377*25%</f>
        <v>36959.299649999994</v>
      </c>
      <c r="L377" s="19">
        <f t="shared" si="321"/>
        <v>184796.49824999998</v>
      </c>
      <c r="M377" s="65"/>
      <c r="N377" s="84"/>
      <c r="O377" s="65"/>
      <c r="P377" s="84"/>
      <c r="Q377" s="65"/>
      <c r="R377" s="82"/>
      <c r="S377" s="65"/>
      <c r="T377" s="82"/>
      <c r="U377" s="19">
        <f t="shared" si="322"/>
        <v>18479.649824999997</v>
      </c>
      <c r="V377" s="19">
        <f t="shared" ref="V377:V386" si="350">I377+K377+N377+P377+R377+T377+U377</f>
        <v>203276.14807499998</v>
      </c>
      <c r="W377" s="85">
        <v>0.5</v>
      </c>
      <c r="X377" s="82">
        <f t="shared" ref="X377:X378" si="351">V377*W377</f>
        <v>101638.07403749999</v>
      </c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</row>
    <row r="378" spans="1:79" s="25" customFormat="1" ht="18">
      <c r="A378" s="91"/>
      <c r="B378" s="111" t="s">
        <v>327</v>
      </c>
      <c r="C378" s="66" t="s">
        <v>41</v>
      </c>
      <c r="D378" s="65">
        <v>10.130000000000001</v>
      </c>
      <c r="E378" s="81" t="s">
        <v>223</v>
      </c>
      <c r="F378" s="65">
        <v>17697</v>
      </c>
      <c r="G378" s="65">
        <v>3.57</v>
      </c>
      <c r="H378" s="82">
        <f t="shared" si="348"/>
        <v>63178.289999999994</v>
      </c>
      <c r="I378" s="82">
        <f t="shared" si="325"/>
        <v>147837.19859999997</v>
      </c>
      <c r="J378" s="65">
        <v>25</v>
      </c>
      <c r="K378" s="82">
        <f t="shared" si="349"/>
        <v>36959.299649999994</v>
      </c>
      <c r="L378" s="19">
        <f t="shared" si="321"/>
        <v>184796.49824999998</v>
      </c>
      <c r="M378" s="65"/>
      <c r="N378" s="84"/>
      <c r="O378" s="65"/>
      <c r="P378" s="84"/>
      <c r="Q378" s="65"/>
      <c r="R378" s="82"/>
      <c r="S378" s="65"/>
      <c r="T378" s="82"/>
      <c r="U378" s="19">
        <f t="shared" si="322"/>
        <v>18479.649824999997</v>
      </c>
      <c r="V378" s="19">
        <f t="shared" si="350"/>
        <v>203276.14807499998</v>
      </c>
      <c r="W378" s="85">
        <v>0.5</v>
      </c>
      <c r="X378" s="82">
        <f t="shared" si="351"/>
        <v>101638.07403749999</v>
      </c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</row>
    <row r="379" spans="1:79" s="25" customFormat="1" ht="18">
      <c r="A379" s="91"/>
      <c r="B379" s="147"/>
      <c r="C379" s="66"/>
      <c r="D379" s="65"/>
      <c r="E379" s="81"/>
      <c r="F379" s="65"/>
      <c r="G379" s="65"/>
      <c r="H379" s="82"/>
      <c r="I379" s="82"/>
      <c r="J379" s="65"/>
      <c r="K379" s="82"/>
      <c r="L379" s="82"/>
      <c r="M379" s="65"/>
      <c r="N379" s="84"/>
      <c r="O379" s="65"/>
      <c r="P379" s="84"/>
      <c r="Q379" s="65"/>
      <c r="R379" s="82"/>
      <c r="S379" s="65"/>
      <c r="T379" s="82"/>
      <c r="U379" s="19"/>
      <c r="V379" s="19"/>
      <c r="W379" s="114">
        <f>SUM(W352:W378)</f>
        <v>21.5</v>
      </c>
      <c r="X379" s="114">
        <f t="shared" ref="X379" si="352">SUM(X352:X378)</f>
        <v>4748880.6710249986</v>
      </c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</row>
    <row r="380" spans="1:79" s="25" customFormat="1" ht="18">
      <c r="A380" s="91"/>
      <c r="B380" s="208" t="s">
        <v>166</v>
      </c>
      <c r="C380" s="66"/>
      <c r="D380" s="65"/>
      <c r="E380" s="81"/>
      <c r="F380" s="65"/>
      <c r="G380" s="65"/>
      <c r="H380" s="82"/>
      <c r="I380" s="82"/>
      <c r="J380" s="65"/>
      <c r="K380" s="82"/>
      <c r="L380" s="82"/>
      <c r="M380" s="65"/>
      <c r="N380" s="84"/>
      <c r="O380" s="65"/>
      <c r="P380" s="84"/>
      <c r="Q380" s="65"/>
      <c r="R380" s="82"/>
      <c r="S380" s="65"/>
      <c r="T380" s="82"/>
      <c r="U380" s="19"/>
      <c r="V380" s="19"/>
      <c r="W380" s="85"/>
      <c r="X380" s="82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</row>
    <row r="381" spans="1:79" ht="51.75" customHeight="1">
      <c r="A381" s="91"/>
      <c r="B381" s="111" t="s">
        <v>328</v>
      </c>
      <c r="C381" s="126">
        <v>4</v>
      </c>
      <c r="D381" s="65"/>
      <c r="E381" s="81"/>
      <c r="F381" s="65">
        <v>17697</v>
      </c>
      <c r="G381" s="83">
        <v>2.9</v>
      </c>
      <c r="H381" s="82">
        <f t="shared" ref="H381:H386" si="353">F381*G381</f>
        <v>51321.299999999996</v>
      </c>
      <c r="I381" s="19">
        <f t="shared" ref="I381:I386" si="354">H381*1.71</f>
        <v>87759.422999999995</v>
      </c>
      <c r="J381" s="65"/>
      <c r="K381" s="65"/>
      <c r="L381" s="65"/>
      <c r="M381" s="65"/>
      <c r="N381" s="65"/>
      <c r="O381" s="65">
        <v>20</v>
      </c>
      <c r="P381" s="84">
        <f>O381*F381/100</f>
        <v>3539.4</v>
      </c>
      <c r="Q381" s="65"/>
      <c r="R381" s="65"/>
      <c r="S381" s="65"/>
      <c r="T381" s="65"/>
      <c r="U381" s="19">
        <f>I381*10%</f>
        <v>8775.9423000000006</v>
      </c>
      <c r="V381" s="19">
        <f t="shared" si="350"/>
        <v>100074.76529999998</v>
      </c>
      <c r="W381" s="85">
        <v>0.5</v>
      </c>
      <c r="X381" s="82">
        <f>V381*W381</f>
        <v>50037.382649999992</v>
      </c>
    </row>
    <row r="382" spans="1:79" ht="38.25" customHeight="1">
      <c r="A382" s="91"/>
      <c r="B382" s="111" t="s">
        <v>103</v>
      </c>
      <c r="C382" s="126">
        <v>4</v>
      </c>
      <c r="D382" s="65"/>
      <c r="E382" s="81"/>
      <c r="F382" s="65">
        <v>17697</v>
      </c>
      <c r="G382" s="83">
        <v>2.9</v>
      </c>
      <c r="H382" s="82">
        <f t="shared" si="353"/>
        <v>51321.299999999996</v>
      </c>
      <c r="I382" s="19">
        <f t="shared" si="354"/>
        <v>87759.422999999995</v>
      </c>
      <c r="J382" s="65"/>
      <c r="K382" s="65"/>
      <c r="L382" s="65"/>
      <c r="M382" s="65"/>
      <c r="N382" s="65"/>
      <c r="O382" s="65">
        <v>190</v>
      </c>
      <c r="P382" s="84">
        <f>O382*F382/100</f>
        <v>33624.300000000003</v>
      </c>
      <c r="Q382" s="65"/>
      <c r="R382" s="65"/>
      <c r="S382" s="65"/>
      <c r="T382" s="65"/>
      <c r="U382" s="19">
        <f>I382*10%</f>
        <v>8775.9423000000006</v>
      </c>
      <c r="V382" s="19">
        <f t="shared" si="350"/>
        <v>130159.66529999999</v>
      </c>
      <c r="W382" s="85">
        <v>0.25</v>
      </c>
      <c r="X382" s="82">
        <f>V382*W382</f>
        <v>32539.916324999998</v>
      </c>
    </row>
    <row r="383" spans="1:79" ht="38.25" customHeight="1">
      <c r="A383" s="91"/>
      <c r="B383" s="111" t="s">
        <v>103</v>
      </c>
      <c r="C383" s="126">
        <v>4</v>
      </c>
      <c r="D383" s="65"/>
      <c r="E383" s="81"/>
      <c r="F383" s="65">
        <v>17697</v>
      </c>
      <c r="G383" s="83">
        <v>2.9</v>
      </c>
      <c r="H383" s="82">
        <f t="shared" si="353"/>
        <v>51321.299999999996</v>
      </c>
      <c r="I383" s="19">
        <f t="shared" si="354"/>
        <v>87759.422999999995</v>
      </c>
      <c r="J383" s="65"/>
      <c r="K383" s="65"/>
      <c r="L383" s="65"/>
      <c r="M383" s="65"/>
      <c r="N383" s="65"/>
      <c r="O383" s="65">
        <v>190</v>
      </c>
      <c r="P383" s="84">
        <f>O383*F383/100</f>
        <v>33624.300000000003</v>
      </c>
      <c r="Q383" s="65"/>
      <c r="R383" s="65"/>
      <c r="S383" s="65"/>
      <c r="T383" s="65"/>
      <c r="U383" s="19">
        <f>I383*10%</f>
        <v>8775.9423000000006</v>
      </c>
      <c r="V383" s="19">
        <f t="shared" si="350"/>
        <v>130159.66529999999</v>
      </c>
      <c r="W383" s="85">
        <v>0.25</v>
      </c>
      <c r="X383" s="82">
        <f>V383*W383</f>
        <v>32539.916324999998</v>
      </c>
    </row>
    <row r="384" spans="1:79" ht="38.25" customHeight="1">
      <c r="A384" s="91"/>
      <c r="B384" s="111" t="s">
        <v>329</v>
      </c>
      <c r="C384" s="126">
        <v>4</v>
      </c>
      <c r="D384" s="65"/>
      <c r="E384" s="81"/>
      <c r="F384" s="65">
        <v>17697</v>
      </c>
      <c r="G384" s="83">
        <v>2.9</v>
      </c>
      <c r="H384" s="82">
        <f t="shared" si="353"/>
        <v>51321.299999999996</v>
      </c>
      <c r="I384" s="19">
        <f t="shared" si="354"/>
        <v>87759.422999999995</v>
      </c>
      <c r="J384" s="65"/>
      <c r="K384" s="65"/>
      <c r="L384" s="65"/>
      <c r="M384" s="65"/>
      <c r="N384" s="65"/>
      <c r="O384" s="65">
        <v>20</v>
      </c>
      <c r="P384" s="84">
        <f>O384*F384/100</f>
        <v>3539.4</v>
      </c>
      <c r="Q384" s="65"/>
      <c r="R384" s="65"/>
      <c r="S384" s="65"/>
      <c r="T384" s="65"/>
      <c r="U384" s="19">
        <f>I384*10%</f>
        <v>8775.9423000000006</v>
      </c>
      <c r="V384" s="19">
        <f t="shared" si="350"/>
        <v>100074.76529999998</v>
      </c>
      <c r="W384" s="85">
        <v>0.25</v>
      </c>
      <c r="X384" s="82">
        <f>V384*W384</f>
        <v>25018.691324999996</v>
      </c>
    </row>
    <row r="385" spans="1:79" ht="38.25" customHeight="1">
      <c r="A385" s="91"/>
      <c r="B385" s="111" t="s">
        <v>330</v>
      </c>
      <c r="C385" s="126">
        <v>4</v>
      </c>
      <c r="D385" s="65"/>
      <c r="E385" s="81"/>
      <c r="F385" s="65">
        <v>17697</v>
      </c>
      <c r="G385" s="83">
        <v>2.9</v>
      </c>
      <c r="H385" s="82">
        <f t="shared" si="353"/>
        <v>51321.299999999996</v>
      </c>
      <c r="I385" s="19">
        <f t="shared" si="354"/>
        <v>87759.422999999995</v>
      </c>
      <c r="J385" s="65"/>
      <c r="K385" s="65"/>
      <c r="L385" s="65"/>
      <c r="M385" s="65"/>
      <c r="N385" s="65"/>
      <c r="O385" s="65"/>
      <c r="P385" s="84"/>
      <c r="Q385" s="65"/>
      <c r="R385" s="65"/>
      <c r="S385" s="65"/>
      <c r="T385" s="65"/>
      <c r="U385" s="19">
        <f t="shared" ref="U385" si="355">I385*10%</f>
        <v>8775.9423000000006</v>
      </c>
      <c r="V385" s="19">
        <f t="shared" si="350"/>
        <v>96535.36529999999</v>
      </c>
      <c r="W385" s="85">
        <v>1</v>
      </c>
      <c r="X385" s="82">
        <f t="shared" ref="X385" si="356">V385*W385</f>
        <v>96535.36529999999</v>
      </c>
    </row>
    <row r="386" spans="1:79" ht="38.25" customHeight="1">
      <c r="A386" s="91"/>
      <c r="B386" s="111" t="s">
        <v>331</v>
      </c>
      <c r="C386" s="126">
        <v>4</v>
      </c>
      <c r="D386" s="65"/>
      <c r="E386" s="81"/>
      <c r="F386" s="65">
        <v>17697</v>
      </c>
      <c r="G386" s="83">
        <v>2.9</v>
      </c>
      <c r="H386" s="82">
        <f t="shared" si="353"/>
        <v>51321.299999999996</v>
      </c>
      <c r="I386" s="19">
        <f t="shared" si="354"/>
        <v>87759.422999999995</v>
      </c>
      <c r="J386" s="65"/>
      <c r="K386" s="65"/>
      <c r="L386" s="65"/>
      <c r="M386" s="65"/>
      <c r="N386" s="65"/>
      <c r="O386" s="65"/>
      <c r="P386" s="84"/>
      <c r="Q386" s="65"/>
      <c r="R386" s="65"/>
      <c r="S386" s="65"/>
      <c r="T386" s="65"/>
      <c r="U386" s="19">
        <f t="shared" ref="U386" si="357">I386*10%</f>
        <v>8775.9423000000006</v>
      </c>
      <c r="V386" s="19">
        <f t="shared" si="350"/>
        <v>96535.36529999999</v>
      </c>
      <c r="W386" s="85">
        <v>1</v>
      </c>
      <c r="X386" s="82">
        <f t="shared" ref="X386" si="358">V386*W386</f>
        <v>96535.36529999999</v>
      </c>
    </row>
    <row r="387" spans="1:79" s="25" customFormat="1" ht="18">
      <c r="A387" s="91"/>
      <c r="B387" s="65"/>
      <c r="C387" s="66"/>
      <c r="D387" s="65"/>
      <c r="E387" s="81"/>
      <c r="F387" s="65"/>
      <c r="G387" s="65"/>
      <c r="H387" s="82"/>
      <c r="I387" s="82"/>
      <c r="J387" s="65"/>
      <c r="K387" s="82"/>
      <c r="L387" s="82"/>
      <c r="M387" s="65"/>
      <c r="N387" s="84"/>
      <c r="O387" s="65"/>
      <c r="P387" s="84"/>
      <c r="Q387" s="65"/>
      <c r="R387" s="82"/>
      <c r="S387" s="65"/>
      <c r="T387" s="82"/>
      <c r="U387" s="19"/>
      <c r="V387" s="19"/>
      <c r="W387" s="114">
        <f>SUM(W381:W386)</f>
        <v>3.25</v>
      </c>
      <c r="X387" s="114">
        <f t="shared" ref="X387" si="359">SUM(X381:X386)</f>
        <v>333206.63722499995</v>
      </c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</row>
    <row r="388" spans="1:79" s="25" customFormat="1" ht="18" hidden="1">
      <c r="A388" s="91"/>
      <c r="B388" s="113"/>
      <c r="C388" s="66"/>
      <c r="D388" s="65"/>
      <c r="E388" s="81"/>
      <c r="F388" s="65"/>
      <c r="G388" s="65"/>
      <c r="H388" s="82"/>
      <c r="I388" s="82"/>
      <c r="J388" s="65"/>
      <c r="K388" s="82"/>
      <c r="L388" s="82"/>
      <c r="M388" s="65"/>
      <c r="N388" s="84"/>
      <c r="O388" s="65"/>
      <c r="P388" s="84"/>
      <c r="Q388" s="65"/>
      <c r="R388" s="82"/>
      <c r="S388" s="65"/>
      <c r="T388" s="82"/>
      <c r="U388" s="19"/>
      <c r="V388" s="19"/>
      <c r="W388" s="85"/>
      <c r="X388" s="82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</row>
    <row r="389" spans="1:79" s="133" customFormat="1" ht="18">
      <c r="A389" s="127"/>
      <c r="B389" s="184"/>
      <c r="C389" s="129"/>
      <c r="D389" s="128"/>
      <c r="E389" s="122"/>
      <c r="F389" s="128"/>
      <c r="G389" s="128"/>
      <c r="H389" s="24"/>
      <c r="I389" s="24"/>
      <c r="J389" s="128"/>
      <c r="K389" s="24"/>
      <c r="L389" s="24"/>
      <c r="M389" s="128"/>
      <c r="N389" s="130"/>
      <c r="O389" s="128"/>
      <c r="P389" s="130"/>
      <c r="Q389" s="128"/>
      <c r="R389" s="24"/>
      <c r="S389" s="128"/>
      <c r="T389" s="24"/>
      <c r="U389" s="24"/>
      <c r="V389" s="24"/>
      <c r="W389" s="168"/>
      <c r="X389" s="72"/>
      <c r="Y389" s="132"/>
      <c r="Z389" s="132"/>
      <c r="AA389" s="132"/>
      <c r="AB389" s="132"/>
      <c r="AC389" s="132"/>
      <c r="AD389" s="132"/>
      <c r="AE389" s="132"/>
      <c r="AF389" s="132"/>
      <c r="AG389" s="132"/>
      <c r="AH389" s="132"/>
      <c r="AI389" s="132"/>
      <c r="AJ389" s="132"/>
      <c r="AK389" s="132"/>
      <c r="AL389" s="132"/>
      <c r="AM389" s="132"/>
      <c r="AN389" s="132"/>
      <c r="AO389" s="132"/>
      <c r="AP389" s="132"/>
      <c r="AQ389" s="132"/>
      <c r="AR389" s="132"/>
      <c r="AS389" s="132"/>
      <c r="AT389" s="132"/>
      <c r="AU389" s="132"/>
      <c r="AV389" s="132"/>
      <c r="AW389" s="132"/>
      <c r="AX389" s="132"/>
      <c r="AY389" s="132"/>
      <c r="AZ389" s="132"/>
      <c r="BA389" s="132"/>
      <c r="BB389" s="132"/>
      <c r="BC389" s="132"/>
      <c r="BD389" s="132"/>
      <c r="BE389" s="132"/>
      <c r="BF389" s="132"/>
      <c r="BG389" s="132"/>
      <c r="BH389" s="132"/>
      <c r="BI389" s="132"/>
      <c r="BJ389" s="132"/>
      <c r="BK389" s="132"/>
      <c r="BL389" s="132"/>
      <c r="BM389" s="132"/>
      <c r="BN389" s="132"/>
      <c r="BO389" s="132"/>
      <c r="BP389" s="132"/>
      <c r="BQ389" s="132"/>
      <c r="BR389" s="132"/>
      <c r="BS389" s="132"/>
      <c r="BT389" s="132"/>
      <c r="BU389" s="132"/>
      <c r="BV389" s="132"/>
      <c r="BW389" s="132"/>
      <c r="BX389" s="132"/>
      <c r="BY389" s="132"/>
      <c r="BZ389" s="132"/>
      <c r="CA389" s="132"/>
    </row>
    <row r="390" spans="1:79" s="132" customFormat="1" ht="27" customHeight="1">
      <c r="A390" s="254"/>
      <c r="B390" s="255"/>
      <c r="C390" s="257"/>
      <c r="D390" s="256"/>
      <c r="E390" s="258"/>
      <c r="F390" s="256"/>
      <c r="G390" s="256"/>
      <c r="H390" s="13"/>
      <c r="I390" s="13"/>
      <c r="J390" s="256"/>
      <c r="K390" s="156" t="s">
        <v>232</v>
      </c>
      <c r="L390" s="156"/>
      <c r="M390" s="256"/>
      <c r="N390" s="259"/>
      <c r="O390" s="256"/>
      <c r="Q390" s="156" t="s">
        <v>229</v>
      </c>
      <c r="R390" s="13"/>
      <c r="S390" s="256"/>
      <c r="T390" s="13"/>
      <c r="U390" s="13"/>
      <c r="V390" s="13"/>
      <c r="W390" s="168">
        <f>W209+W242+W307+W350+W286</f>
        <v>28.25</v>
      </c>
      <c r="X390" s="168">
        <f>X209+X242+X307+X350+X286</f>
        <v>10969609.793546248</v>
      </c>
    </row>
    <row r="391" spans="1:79" s="132" customFormat="1" ht="27" customHeight="1">
      <c r="A391" s="254"/>
      <c r="B391" s="255"/>
      <c r="C391" s="257"/>
      <c r="D391" s="256"/>
      <c r="E391" s="258"/>
      <c r="F391" s="256"/>
      <c r="G391" s="256"/>
      <c r="H391" s="13"/>
      <c r="I391" s="13"/>
      <c r="J391" s="256"/>
      <c r="K391" s="13"/>
      <c r="L391" s="13"/>
      <c r="M391" s="256"/>
      <c r="N391" s="259"/>
      <c r="O391" s="256"/>
      <c r="P391" s="156"/>
      <c r="Q391" s="156" t="s">
        <v>171</v>
      </c>
      <c r="R391" s="13"/>
      <c r="S391" s="256"/>
      <c r="T391" s="13"/>
      <c r="U391" s="13"/>
      <c r="V391" s="13"/>
      <c r="W391" s="168">
        <f>W212+W277+W294+W320+W379</f>
        <v>66</v>
      </c>
      <c r="X391" s="168">
        <f>X212+X277+X294+X320+X379</f>
        <v>15460238.3426625</v>
      </c>
    </row>
    <row r="392" spans="1:79" s="132" customFormat="1" ht="27" customHeight="1">
      <c r="A392" s="254"/>
      <c r="B392" s="255"/>
      <c r="C392" s="257"/>
      <c r="D392" s="256"/>
      <c r="E392" s="258"/>
      <c r="F392" s="256"/>
      <c r="G392" s="256"/>
      <c r="H392" s="13"/>
      <c r="I392" s="13"/>
      <c r="J392" s="256"/>
      <c r="K392" s="13"/>
      <c r="L392" s="13"/>
      <c r="M392" s="256"/>
      <c r="N392" s="259"/>
      <c r="O392" s="256"/>
      <c r="P392" s="156"/>
      <c r="Q392" s="156" t="s">
        <v>230</v>
      </c>
      <c r="R392" s="13"/>
      <c r="S392" s="256"/>
      <c r="T392" s="13"/>
      <c r="U392" s="13"/>
      <c r="V392" s="13"/>
      <c r="W392" s="168">
        <f>W215+W282+W297+W324+W387</f>
        <v>16</v>
      </c>
      <c r="X392" s="168">
        <f>X215+X282+X297+X324+X387</f>
        <v>1566800.8865099999</v>
      </c>
    </row>
    <row r="393" spans="1:79" s="132" customFormat="1" ht="27" customHeight="1">
      <c r="A393" s="254"/>
      <c r="B393" s="255"/>
      <c r="C393" s="257"/>
      <c r="D393" s="256"/>
      <c r="E393" s="258"/>
      <c r="F393" s="256"/>
      <c r="G393" s="256"/>
      <c r="H393" s="13"/>
      <c r="I393" s="13"/>
      <c r="J393" s="256"/>
      <c r="K393" s="13"/>
      <c r="L393" s="13"/>
      <c r="M393" s="256"/>
      <c r="N393" s="259"/>
      <c r="O393" s="256"/>
      <c r="P393" s="156"/>
      <c r="Q393" s="156" t="s">
        <v>231</v>
      </c>
      <c r="R393" s="13"/>
      <c r="S393" s="256"/>
      <c r="T393" s="13"/>
      <c r="U393" s="13"/>
      <c r="V393" s="13"/>
      <c r="W393" s="168">
        <f>W225+W301+W327</f>
        <v>8.75</v>
      </c>
      <c r="X393" s="168">
        <f>X225+X301+X327</f>
        <v>1104997.0521149999</v>
      </c>
    </row>
    <row r="394" spans="1:79" ht="27" customHeight="1">
      <c r="B394" s="93"/>
      <c r="C394" s="116"/>
      <c r="D394" s="93"/>
      <c r="E394" s="95"/>
      <c r="F394" s="93"/>
      <c r="G394" s="93"/>
      <c r="H394" s="117"/>
      <c r="I394" s="117"/>
      <c r="J394" s="117"/>
      <c r="K394" s="117"/>
      <c r="L394" s="117"/>
      <c r="M394" s="117"/>
      <c r="N394" s="118"/>
      <c r="O394" s="93"/>
      <c r="P394" s="118"/>
      <c r="Q394" s="93"/>
      <c r="R394" s="96"/>
      <c r="S394" s="93"/>
      <c r="T394" s="96"/>
      <c r="U394" s="96"/>
      <c r="V394" s="96"/>
      <c r="W394" s="114">
        <f>SUM(W390:W393)</f>
        <v>119</v>
      </c>
      <c r="X394" s="114">
        <f t="shared" ref="X394" si="360">SUM(X390:X393)</f>
        <v>29101646.074833751</v>
      </c>
    </row>
    <row r="395" spans="1:79" s="5" customFormat="1" hidden="1">
      <c r="A395" s="189"/>
      <c r="B395" s="100"/>
      <c r="C395" s="116"/>
      <c r="D395" s="100"/>
      <c r="E395" s="120"/>
      <c r="F395" s="100"/>
      <c r="G395" s="100"/>
      <c r="H395" s="96"/>
      <c r="I395" s="96"/>
      <c r="J395" s="100"/>
      <c r="K395" s="96"/>
      <c r="L395" s="96"/>
      <c r="M395" s="100"/>
      <c r="N395" s="118"/>
      <c r="O395" s="100"/>
      <c r="P395" s="118"/>
      <c r="Q395" s="100"/>
      <c r="R395" s="96"/>
      <c r="S395" s="100"/>
      <c r="T395" s="96"/>
      <c r="U395" s="96"/>
      <c r="V395" s="96"/>
      <c r="W395" s="119"/>
      <c r="X395" s="96"/>
    </row>
    <row r="396" spans="1:79" s="5" customFormat="1" hidden="1">
      <c r="A396" s="189"/>
      <c r="B396" s="100"/>
      <c r="C396" s="116"/>
      <c r="D396" s="100"/>
      <c r="E396" s="120"/>
      <c r="F396" s="100"/>
      <c r="G396" s="100"/>
      <c r="H396" s="96"/>
      <c r="I396" s="96"/>
      <c r="J396" s="100"/>
      <c r="K396" s="96"/>
      <c r="L396" s="96"/>
      <c r="M396" s="100"/>
      <c r="N396" s="118"/>
      <c r="O396" s="100"/>
      <c r="P396" s="118"/>
      <c r="Q396" s="100"/>
      <c r="R396" s="96"/>
      <c r="S396" s="100"/>
      <c r="T396" s="96"/>
      <c r="U396" s="96"/>
      <c r="V396" s="96"/>
      <c r="W396" s="119"/>
      <c r="X396" s="96"/>
    </row>
    <row r="397" spans="1:79" s="5" customFormat="1" hidden="1">
      <c r="A397" s="189"/>
      <c r="B397" s="100"/>
      <c r="C397" s="116"/>
      <c r="D397" s="100"/>
      <c r="E397" s="120"/>
      <c r="F397" s="100"/>
      <c r="G397" s="100"/>
      <c r="H397" s="96"/>
      <c r="I397" s="96"/>
      <c r="J397" s="100"/>
      <c r="K397" s="96"/>
      <c r="L397" s="96"/>
      <c r="M397" s="100"/>
      <c r="N397" s="118"/>
      <c r="O397" s="100"/>
      <c r="P397" s="118"/>
      <c r="Q397" s="100"/>
      <c r="R397" s="96"/>
      <c r="S397" s="100"/>
      <c r="T397" s="96"/>
      <c r="U397" s="96"/>
      <c r="V397" s="96"/>
      <c r="W397" s="119"/>
      <c r="X397" s="96"/>
    </row>
    <row r="398" spans="1:79" s="5" customFormat="1" hidden="1">
      <c r="A398" s="189"/>
      <c r="B398" s="100"/>
      <c r="C398" s="116"/>
      <c r="D398" s="100"/>
      <c r="E398" s="120"/>
      <c r="F398" s="100"/>
      <c r="G398" s="100"/>
      <c r="H398" s="96"/>
      <c r="I398" s="96"/>
      <c r="J398" s="100"/>
      <c r="K398" s="96"/>
      <c r="L398" s="96"/>
      <c r="M398" s="100"/>
      <c r="N398" s="118"/>
      <c r="O398" s="100"/>
      <c r="P398" s="118"/>
      <c r="Q398" s="100"/>
      <c r="R398" s="96"/>
      <c r="S398" s="100"/>
      <c r="T398" s="96"/>
      <c r="U398" s="96"/>
      <c r="V398" s="96"/>
      <c r="W398" s="119"/>
      <c r="X398" s="96"/>
    </row>
    <row r="399" spans="1:79" ht="24" customHeight="1">
      <c r="B399" s="93"/>
      <c r="C399" s="99"/>
      <c r="D399" s="93"/>
      <c r="E399" s="95"/>
      <c r="F399" s="93"/>
      <c r="G399" s="154"/>
      <c r="H399" s="96"/>
      <c r="I399" s="96"/>
      <c r="J399" s="93"/>
      <c r="K399" s="93"/>
      <c r="L399" s="93"/>
      <c r="M399" s="93"/>
      <c r="N399" s="93"/>
      <c r="O399" s="93"/>
      <c r="P399" s="118"/>
      <c r="Q399" s="93"/>
      <c r="R399" s="93"/>
      <c r="S399" s="93"/>
      <c r="T399" s="93"/>
      <c r="U399" s="93"/>
      <c r="V399" s="96"/>
      <c r="W399" s="98"/>
      <c r="X399" s="96"/>
    </row>
    <row r="400" spans="1:79" ht="15" customHeight="1">
      <c r="A400" s="316" t="s">
        <v>0</v>
      </c>
      <c r="B400" s="316" t="s">
        <v>1</v>
      </c>
      <c r="C400" s="302" t="s">
        <v>2</v>
      </c>
      <c r="D400" s="316" t="s">
        <v>224</v>
      </c>
      <c r="E400" s="319" t="s">
        <v>4</v>
      </c>
      <c r="F400" s="302" t="s">
        <v>5</v>
      </c>
      <c r="G400" s="304" t="s">
        <v>6</v>
      </c>
      <c r="H400" s="309" t="s">
        <v>248</v>
      </c>
      <c r="I400" s="310"/>
      <c r="J400" s="310"/>
      <c r="K400" s="310"/>
      <c r="L400" s="310"/>
      <c r="M400" s="310"/>
      <c r="N400" s="310"/>
      <c r="O400" s="310"/>
      <c r="P400" s="310"/>
      <c r="Q400" s="310"/>
      <c r="R400" s="310"/>
      <c r="S400" s="310"/>
      <c r="T400" s="310"/>
      <c r="U400" s="310"/>
      <c r="V400" s="311"/>
      <c r="W400" s="321" t="s">
        <v>8</v>
      </c>
      <c r="X400" s="299" t="s">
        <v>9</v>
      </c>
    </row>
    <row r="401" spans="1:79" ht="15" customHeight="1">
      <c r="A401" s="317"/>
      <c r="B401" s="317"/>
      <c r="C401" s="303"/>
      <c r="D401" s="317"/>
      <c r="E401" s="319"/>
      <c r="F401" s="303"/>
      <c r="G401" s="305"/>
      <c r="H401" s="299" t="s">
        <v>10</v>
      </c>
      <c r="I401" s="299" t="s">
        <v>234</v>
      </c>
      <c r="J401" s="338" t="s">
        <v>12</v>
      </c>
      <c r="K401" s="339"/>
      <c r="L401" s="342" t="s">
        <v>241</v>
      </c>
      <c r="M401" s="324" t="s">
        <v>243</v>
      </c>
      <c r="N401" s="324"/>
      <c r="O401" s="324"/>
      <c r="P401" s="324"/>
      <c r="Q401" s="324"/>
      <c r="R401" s="324"/>
      <c r="S401" s="324"/>
      <c r="T401" s="324"/>
      <c r="U401" s="324"/>
      <c r="V401" s="304" t="s">
        <v>247</v>
      </c>
      <c r="W401" s="322"/>
      <c r="X401" s="300"/>
    </row>
    <row r="402" spans="1:79" ht="36.75" customHeight="1">
      <c r="A402" s="317"/>
      <c r="B402" s="317"/>
      <c r="C402" s="302"/>
      <c r="D402" s="317"/>
      <c r="E402" s="319"/>
      <c r="F402" s="302"/>
      <c r="G402" s="305"/>
      <c r="H402" s="300"/>
      <c r="I402" s="300"/>
      <c r="J402" s="340"/>
      <c r="K402" s="341"/>
      <c r="L402" s="342"/>
      <c r="M402" s="332" t="s">
        <v>239</v>
      </c>
      <c r="N402" s="333"/>
      <c r="O402" s="332" t="s">
        <v>14</v>
      </c>
      <c r="P402" s="334"/>
      <c r="Q402" s="335" t="s">
        <v>15</v>
      </c>
      <c r="R402" s="335"/>
      <c r="S402" s="336" t="s">
        <v>238</v>
      </c>
      <c r="T402" s="337"/>
      <c r="U402" s="267" t="s">
        <v>16</v>
      </c>
      <c r="V402" s="305"/>
      <c r="W402" s="322"/>
      <c r="X402" s="300"/>
    </row>
    <row r="403" spans="1:79" ht="55.5" customHeight="1">
      <c r="A403" s="318"/>
      <c r="B403" s="318"/>
      <c r="C403" s="302"/>
      <c r="D403" s="318"/>
      <c r="E403" s="319"/>
      <c r="F403" s="302"/>
      <c r="G403" s="306"/>
      <c r="H403" s="301"/>
      <c r="I403" s="301"/>
      <c r="J403" s="262" t="s">
        <v>245</v>
      </c>
      <c r="K403" s="262" t="s">
        <v>244</v>
      </c>
      <c r="L403" s="262" t="s">
        <v>242</v>
      </c>
      <c r="M403" s="262" t="s">
        <v>246</v>
      </c>
      <c r="N403" s="262" t="s">
        <v>244</v>
      </c>
      <c r="O403" s="262" t="s">
        <v>246</v>
      </c>
      <c r="P403" s="262" t="s">
        <v>244</v>
      </c>
      <c r="Q403" s="262" t="s">
        <v>246</v>
      </c>
      <c r="R403" s="262" t="s">
        <v>244</v>
      </c>
      <c r="S403" s="262" t="s">
        <v>246</v>
      </c>
      <c r="T403" s="262" t="s">
        <v>244</v>
      </c>
      <c r="U403" s="262" t="s">
        <v>242</v>
      </c>
      <c r="V403" s="262" t="s">
        <v>242</v>
      </c>
      <c r="W403" s="323"/>
      <c r="X403" s="301"/>
    </row>
    <row r="404" spans="1:79" s="3" customFormat="1">
      <c r="A404" s="11">
        <v>1</v>
      </c>
      <c r="B404" s="11">
        <v>2</v>
      </c>
      <c r="C404" s="11">
        <v>4</v>
      </c>
      <c r="D404" s="11">
        <v>5</v>
      </c>
      <c r="E404" s="11">
        <v>6</v>
      </c>
      <c r="F404" s="11">
        <v>7</v>
      </c>
      <c r="G404" s="11">
        <v>8</v>
      </c>
      <c r="H404" s="11">
        <v>9</v>
      </c>
      <c r="I404" s="11">
        <v>10</v>
      </c>
      <c r="J404" s="11">
        <v>11</v>
      </c>
      <c r="K404" s="11">
        <v>12</v>
      </c>
      <c r="L404" s="11">
        <v>13</v>
      </c>
      <c r="M404" s="11">
        <v>14</v>
      </c>
      <c r="N404" s="11">
        <v>15</v>
      </c>
      <c r="O404" s="11">
        <v>16</v>
      </c>
      <c r="P404" s="11">
        <v>17</v>
      </c>
      <c r="Q404" s="11">
        <v>18</v>
      </c>
      <c r="R404" s="11">
        <v>19</v>
      </c>
      <c r="S404" s="11">
        <v>20</v>
      </c>
      <c r="T404" s="11">
        <v>21</v>
      </c>
      <c r="U404" s="11">
        <v>22</v>
      </c>
      <c r="V404" s="11">
        <v>23</v>
      </c>
      <c r="W404" s="11">
        <v>24</v>
      </c>
      <c r="X404" s="11">
        <v>25</v>
      </c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  <c r="BE404" s="12"/>
      <c r="BF404" s="12"/>
      <c r="BG404" s="12"/>
      <c r="BH404" s="12"/>
      <c r="BI404" s="12"/>
      <c r="BJ404" s="12"/>
      <c r="BK404" s="12"/>
      <c r="BL404" s="12"/>
      <c r="BM404" s="12"/>
      <c r="BN404" s="12"/>
      <c r="BO404" s="12"/>
      <c r="BP404" s="12"/>
      <c r="BQ404" s="12"/>
      <c r="BR404" s="12"/>
      <c r="BS404" s="12"/>
      <c r="BT404" s="12"/>
      <c r="BU404" s="12"/>
      <c r="BV404" s="12"/>
      <c r="BW404" s="12"/>
      <c r="BX404" s="12"/>
      <c r="BY404" s="12"/>
      <c r="BZ404" s="12"/>
      <c r="CA404" s="12"/>
    </row>
    <row r="405" spans="1:79" s="3" customFormat="1" ht="18">
      <c r="A405" s="108"/>
      <c r="B405" s="315" t="s">
        <v>180</v>
      </c>
      <c r="C405" s="315"/>
      <c r="D405" s="315"/>
      <c r="E405" s="315"/>
      <c r="F405" s="315"/>
      <c r="G405" s="220"/>
      <c r="H405" s="220"/>
      <c r="I405" s="220"/>
      <c r="J405" s="220"/>
      <c r="K405" s="220"/>
      <c r="L405" s="220"/>
      <c r="M405" s="220"/>
      <c r="N405" s="220"/>
      <c r="O405" s="220"/>
      <c r="P405" s="220"/>
      <c r="Q405" s="220"/>
      <c r="R405" s="220"/>
      <c r="S405" s="220"/>
      <c r="T405" s="220"/>
      <c r="U405" s="220"/>
      <c r="V405" s="220"/>
      <c r="W405" s="220"/>
      <c r="X405" s="220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  <c r="BE405" s="12"/>
      <c r="BF405" s="12"/>
      <c r="BG405" s="12"/>
      <c r="BH405" s="12"/>
      <c r="BI405" s="12"/>
      <c r="BJ405" s="12"/>
      <c r="BK405" s="12"/>
      <c r="BL405" s="12"/>
      <c r="BM405" s="12"/>
      <c r="BN405" s="12"/>
      <c r="BO405" s="12"/>
      <c r="BP405" s="12"/>
      <c r="BQ405" s="12"/>
      <c r="BR405" s="12"/>
      <c r="BS405" s="12"/>
      <c r="BT405" s="12"/>
      <c r="BU405" s="12"/>
      <c r="BV405" s="12"/>
      <c r="BW405" s="12"/>
      <c r="BX405" s="12"/>
      <c r="BY405" s="12"/>
      <c r="BZ405" s="12"/>
      <c r="CA405" s="12"/>
    </row>
    <row r="406" spans="1:79" s="3" customFormat="1" ht="18">
      <c r="A406" s="108"/>
      <c r="B406" s="212" t="s">
        <v>165</v>
      </c>
      <c r="C406" s="221"/>
      <c r="D406" s="221"/>
      <c r="E406" s="221"/>
      <c r="F406" s="221"/>
      <c r="G406" s="220"/>
      <c r="H406" s="220"/>
      <c r="I406" s="220"/>
      <c r="J406" s="220"/>
      <c r="K406" s="220"/>
      <c r="L406" s="220"/>
      <c r="M406" s="220"/>
      <c r="N406" s="220"/>
      <c r="O406" s="220"/>
      <c r="P406" s="220"/>
      <c r="Q406" s="220"/>
      <c r="R406" s="220"/>
      <c r="S406" s="220"/>
      <c r="T406" s="220"/>
      <c r="U406" s="220"/>
      <c r="V406" s="220"/>
      <c r="W406" s="220"/>
      <c r="X406" s="220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  <c r="BE406" s="12"/>
      <c r="BF406" s="12"/>
      <c r="BG406" s="12"/>
      <c r="BH406" s="12"/>
      <c r="BI406" s="12"/>
      <c r="BJ406" s="12"/>
      <c r="BK406" s="12"/>
      <c r="BL406" s="12"/>
      <c r="BM406" s="12"/>
      <c r="BN406" s="12"/>
      <c r="BO406" s="12"/>
      <c r="BP406" s="12"/>
      <c r="BQ406" s="12"/>
      <c r="BR406" s="12"/>
      <c r="BS406" s="12"/>
      <c r="BT406" s="12"/>
      <c r="BU406" s="12"/>
      <c r="BV406" s="12"/>
      <c r="BW406" s="12"/>
      <c r="BX406" s="12"/>
      <c r="BY406" s="12"/>
      <c r="BZ406" s="12"/>
      <c r="CA406" s="12"/>
    </row>
    <row r="407" spans="1:79" s="25" customFormat="1" ht="24.75" customHeight="1">
      <c r="A407" s="91"/>
      <c r="B407" s="113" t="s">
        <v>88</v>
      </c>
      <c r="C407" s="66" t="s">
        <v>25</v>
      </c>
      <c r="D407" s="65">
        <v>7.03</v>
      </c>
      <c r="E407" s="81" t="s">
        <v>223</v>
      </c>
      <c r="F407" s="65">
        <v>17697</v>
      </c>
      <c r="G407" s="65">
        <v>4.3499999999999996</v>
      </c>
      <c r="H407" s="82">
        <f>F407*G407</f>
        <v>76981.95</v>
      </c>
      <c r="I407" s="82">
        <f>H407*3.42</f>
        <v>263278.26899999997</v>
      </c>
      <c r="J407" s="65">
        <v>25</v>
      </c>
      <c r="K407" s="82">
        <f>I407*25%</f>
        <v>65819.567249999993</v>
      </c>
      <c r="L407" s="19">
        <f t="shared" ref="L407" si="361">I407+K407</f>
        <v>329097.83624999993</v>
      </c>
      <c r="M407" s="65"/>
      <c r="N407" s="84">
        <f>M407*F407/100</f>
        <v>0</v>
      </c>
      <c r="O407" s="65"/>
      <c r="P407" s="84">
        <f>O407*F407/100</f>
        <v>0</v>
      </c>
      <c r="Q407" s="65">
        <v>200</v>
      </c>
      <c r="R407" s="82">
        <f>Q407*F407/100</f>
        <v>35394</v>
      </c>
      <c r="S407" s="65"/>
      <c r="T407" s="82">
        <f>S407*F407/100</f>
        <v>0</v>
      </c>
      <c r="U407" s="19">
        <f t="shared" ref="U407" si="362">(I407+K407)*10/100</f>
        <v>32909.783624999996</v>
      </c>
      <c r="V407" s="19">
        <f>I407+K407+N407+P407+R407+T407+U407</f>
        <v>397401.61987499992</v>
      </c>
      <c r="W407" s="85">
        <v>1</v>
      </c>
      <c r="X407" s="82">
        <f>V407*W407</f>
        <v>397401.61987499992</v>
      </c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</row>
    <row r="408" spans="1:79" s="5" customFormat="1" ht="23.25" customHeight="1">
      <c r="A408" s="225"/>
      <c r="B408" s="113"/>
      <c r="C408" s="66"/>
      <c r="D408" s="65"/>
      <c r="E408" s="81"/>
      <c r="F408" s="65"/>
      <c r="G408" s="65"/>
      <c r="H408" s="82"/>
      <c r="I408" s="82"/>
      <c r="J408" s="65"/>
      <c r="K408" s="82"/>
      <c r="L408" s="82"/>
      <c r="M408" s="65"/>
      <c r="N408" s="84"/>
      <c r="O408" s="65"/>
      <c r="P408" s="84"/>
      <c r="Q408" s="65"/>
      <c r="R408" s="82"/>
      <c r="S408" s="65"/>
      <c r="T408" s="82"/>
      <c r="U408" s="19"/>
      <c r="V408" s="19"/>
      <c r="W408" s="114">
        <f>SUM(W407:W407)</f>
        <v>1</v>
      </c>
      <c r="X408" s="114">
        <f>SUM(X407:X407)</f>
        <v>397401.61987499992</v>
      </c>
    </row>
    <row r="409" spans="1:79" ht="15.75">
      <c r="B409" s="285" t="s">
        <v>92</v>
      </c>
      <c r="C409" s="99"/>
      <c r="D409" s="93"/>
      <c r="E409" s="95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8"/>
      <c r="X409" s="99"/>
    </row>
    <row r="410" spans="1:79" ht="27" customHeight="1">
      <c r="A410" s="91"/>
      <c r="B410" s="65" t="s">
        <v>181</v>
      </c>
      <c r="C410" s="66" t="s">
        <v>44</v>
      </c>
      <c r="D410" s="65">
        <v>10.050000000000001</v>
      </c>
      <c r="E410" s="81">
        <v>1</v>
      </c>
      <c r="F410" s="65">
        <v>17697</v>
      </c>
      <c r="G410" s="65">
        <v>4.12</v>
      </c>
      <c r="H410" s="82">
        <f t="shared" ref="H410:H425" si="363">F410*G410</f>
        <v>72911.64</v>
      </c>
      <c r="I410" s="82">
        <f>H410*2.34</f>
        <v>170613.23759999999</v>
      </c>
      <c r="J410" s="65">
        <v>25</v>
      </c>
      <c r="K410" s="82">
        <f t="shared" ref="K410:K425" si="364">I410*25%</f>
        <v>42653.309399999998</v>
      </c>
      <c r="L410" s="19">
        <f t="shared" ref="L410:L463" si="365">I410+K410</f>
        <v>213266.54699999999</v>
      </c>
      <c r="M410" s="65"/>
      <c r="N410" s="65"/>
      <c r="O410" s="65"/>
      <c r="P410" s="84">
        <f t="shared" ref="P410:P422" si="366">O410*F410/100</f>
        <v>0</v>
      </c>
      <c r="Q410" s="65">
        <v>150</v>
      </c>
      <c r="R410" s="82">
        <f t="shared" ref="R410:R425" si="367">Q410*F410/100</f>
        <v>26545.5</v>
      </c>
      <c r="S410" s="65"/>
      <c r="T410" s="82">
        <f t="shared" ref="T410:T422" si="368">S410*F410/100</f>
        <v>0</v>
      </c>
      <c r="U410" s="19">
        <f t="shared" ref="U410:U463" si="369">(I410+K410)*10/100</f>
        <v>21326.654699999999</v>
      </c>
      <c r="V410" s="19">
        <f t="shared" ref="V410:V425" si="370">I410+K410+N410+P410+R410+T410+U410</f>
        <v>261138.70169999998</v>
      </c>
      <c r="W410" s="85">
        <v>1</v>
      </c>
      <c r="X410" s="82">
        <f t="shared" ref="X410:X425" si="371">V410*W410</f>
        <v>261138.70169999998</v>
      </c>
    </row>
    <row r="411" spans="1:79" ht="27" customHeight="1">
      <c r="A411" s="91"/>
      <c r="B411" s="65" t="s">
        <v>95</v>
      </c>
      <c r="C411" s="66" t="s">
        <v>43</v>
      </c>
      <c r="D411" s="65">
        <v>39.090000000000003</v>
      </c>
      <c r="E411" s="82" t="s">
        <v>22</v>
      </c>
      <c r="F411" s="65">
        <v>17697</v>
      </c>
      <c r="G411" s="65">
        <v>4.53</v>
      </c>
      <c r="H411" s="82">
        <f t="shared" si="363"/>
        <v>80167.41</v>
      </c>
      <c r="I411" s="82">
        <f t="shared" ref="I411:I466" si="372">H411*2.34</f>
        <v>187591.73939999999</v>
      </c>
      <c r="J411" s="65">
        <v>25</v>
      </c>
      <c r="K411" s="82">
        <f t="shared" si="364"/>
        <v>46897.934849999998</v>
      </c>
      <c r="L411" s="19">
        <f t="shared" si="365"/>
        <v>234489.67424999998</v>
      </c>
      <c r="M411" s="65"/>
      <c r="N411" s="65"/>
      <c r="O411" s="65"/>
      <c r="P411" s="84">
        <f t="shared" si="366"/>
        <v>0</v>
      </c>
      <c r="Q411" s="65">
        <v>150</v>
      </c>
      <c r="R411" s="82">
        <f t="shared" si="367"/>
        <v>26545.5</v>
      </c>
      <c r="S411" s="65"/>
      <c r="T411" s="82">
        <f t="shared" si="368"/>
        <v>0</v>
      </c>
      <c r="U411" s="19">
        <f t="shared" si="369"/>
        <v>23448.967424999995</v>
      </c>
      <c r="V411" s="19">
        <f t="shared" si="370"/>
        <v>284484.14167499996</v>
      </c>
      <c r="W411" s="85">
        <v>0.75</v>
      </c>
      <c r="X411" s="82">
        <f t="shared" si="371"/>
        <v>213363.10625624997</v>
      </c>
    </row>
    <row r="412" spans="1:79" ht="18">
      <c r="A412" s="91"/>
      <c r="B412" s="111" t="s">
        <v>332</v>
      </c>
      <c r="C412" s="66" t="s">
        <v>41</v>
      </c>
      <c r="D412" s="83">
        <v>10.130000000000001</v>
      </c>
      <c r="E412" s="82" t="s">
        <v>223</v>
      </c>
      <c r="F412" s="65">
        <v>17697</v>
      </c>
      <c r="G412" s="65">
        <v>3.57</v>
      </c>
      <c r="H412" s="82">
        <f t="shared" si="363"/>
        <v>63178.289999999994</v>
      </c>
      <c r="I412" s="82">
        <f t="shared" si="372"/>
        <v>147837.19859999997</v>
      </c>
      <c r="J412" s="65">
        <v>25</v>
      </c>
      <c r="K412" s="82">
        <f t="shared" si="364"/>
        <v>36959.299649999994</v>
      </c>
      <c r="L412" s="19">
        <f t="shared" si="365"/>
        <v>184796.49824999998</v>
      </c>
      <c r="M412" s="65"/>
      <c r="N412" s="65"/>
      <c r="O412" s="65"/>
      <c r="P412" s="84">
        <f t="shared" si="366"/>
        <v>0</v>
      </c>
      <c r="Q412" s="65">
        <v>150</v>
      </c>
      <c r="R412" s="82">
        <f t="shared" si="367"/>
        <v>26545.5</v>
      </c>
      <c r="S412" s="65"/>
      <c r="T412" s="82">
        <f t="shared" si="368"/>
        <v>0</v>
      </c>
      <c r="U412" s="19">
        <f t="shared" si="369"/>
        <v>18479.649824999997</v>
      </c>
      <c r="V412" s="19">
        <f t="shared" si="370"/>
        <v>229821.64807499998</v>
      </c>
      <c r="W412" s="85">
        <v>0.5</v>
      </c>
      <c r="X412" s="82">
        <f t="shared" si="371"/>
        <v>114910.82403749999</v>
      </c>
    </row>
    <row r="413" spans="1:79" ht="18">
      <c r="A413" s="91"/>
      <c r="B413" s="111" t="s">
        <v>332</v>
      </c>
      <c r="C413" s="66" t="s">
        <v>41</v>
      </c>
      <c r="D413" s="83">
        <v>20.02</v>
      </c>
      <c r="E413" s="82" t="s">
        <v>223</v>
      </c>
      <c r="F413" s="65">
        <v>17697</v>
      </c>
      <c r="G413" s="65">
        <v>3.69</v>
      </c>
      <c r="H413" s="82">
        <f t="shared" si="363"/>
        <v>65301.93</v>
      </c>
      <c r="I413" s="82">
        <f t="shared" si="372"/>
        <v>152806.51619999998</v>
      </c>
      <c r="J413" s="65">
        <v>25</v>
      </c>
      <c r="K413" s="82">
        <f t="shared" si="364"/>
        <v>38201.629049999996</v>
      </c>
      <c r="L413" s="19">
        <f t="shared" si="365"/>
        <v>191008.14524999997</v>
      </c>
      <c r="M413" s="65"/>
      <c r="N413" s="65"/>
      <c r="O413" s="65"/>
      <c r="P413" s="84">
        <f t="shared" si="366"/>
        <v>0</v>
      </c>
      <c r="Q413" s="65">
        <v>150</v>
      </c>
      <c r="R413" s="82">
        <f t="shared" si="367"/>
        <v>26545.5</v>
      </c>
      <c r="S413" s="65"/>
      <c r="T413" s="82">
        <f t="shared" si="368"/>
        <v>0</v>
      </c>
      <c r="U413" s="19">
        <f t="shared" si="369"/>
        <v>19100.814524999998</v>
      </c>
      <c r="V413" s="19">
        <f t="shared" si="370"/>
        <v>236654.45977499997</v>
      </c>
      <c r="W413" s="85">
        <v>0.5</v>
      </c>
      <c r="X413" s="82">
        <f t="shared" si="371"/>
        <v>118327.22988749998</v>
      </c>
    </row>
    <row r="414" spans="1:79" ht="18">
      <c r="A414" s="91"/>
      <c r="B414" s="111" t="s">
        <v>332</v>
      </c>
      <c r="C414" s="66" t="s">
        <v>52</v>
      </c>
      <c r="D414" s="83">
        <v>0.08</v>
      </c>
      <c r="E414" s="82" t="s">
        <v>223</v>
      </c>
      <c r="F414" s="65">
        <v>17697</v>
      </c>
      <c r="G414" s="65">
        <v>3.52</v>
      </c>
      <c r="H414" s="82">
        <f t="shared" si="363"/>
        <v>62293.440000000002</v>
      </c>
      <c r="I414" s="82">
        <f t="shared" si="372"/>
        <v>145766.6496</v>
      </c>
      <c r="J414" s="65">
        <v>25</v>
      </c>
      <c r="K414" s="82">
        <f t="shared" si="364"/>
        <v>36441.662400000001</v>
      </c>
      <c r="L414" s="19">
        <f t="shared" si="365"/>
        <v>182208.31200000001</v>
      </c>
      <c r="M414" s="65"/>
      <c r="N414" s="65"/>
      <c r="O414" s="65"/>
      <c r="P414" s="84">
        <f t="shared" si="366"/>
        <v>0</v>
      </c>
      <c r="Q414" s="65">
        <v>150</v>
      </c>
      <c r="R414" s="82">
        <f t="shared" si="367"/>
        <v>26545.5</v>
      </c>
      <c r="S414" s="65"/>
      <c r="T414" s="82">
        <f t="shared" si="368"/>
        <v>0</v>
      </c>
      <c r="U414" s="19">
        <f t="shared" si="369"/>
        <v>18220.831200000001</v>
      </c>
      <c r="V414" s="19">
        <f t="shared" si="370"/>
        <v>226974.64319999999</v>
      </c>
      <c r="W414" s="85">
        <v>1</v>
      </c>
      <c r="X414" s="82">
        <f t="shared" si="371"/>
        <v>226974.64319999999</v>
      </c>
    </row>
    <row r="415" spans="1:79" s="25" customFormat="1" ht="30.75">
      <c r="A415" s="91"/>
      <c r="B415" s="111" t="s">
        <v>333</v>
      </c>
      <c r="C415" s="66" t="s">
        <v>41</v>
      </c>
      <c r="D415" s="83">
        <v>34.1</v>
      </c>
      <c r="E415" s="82" t="s">
        <v>223</v>
      </c>
      <c r="F415" s="19">
        <v>17697</v>
      </c>
      <c r="G415" s="76">
        <v>3.73</v>
      </c>
      <c r="H415" s="19">
        <f t="shared" si="363"/>
        <v>66009.81</v>
      </c>
      <c r="I415" s="82">
        <f t="shared" si="372"/>
        <v>154462.95539999998</v>
      </c>
      <c r="J415" s="19">
        <v>25</v>
      </c>
      <c r="K415" s="82">
        <f t="shared" si="364"/>
        <v>38615.738849999994</v>
      </c>
      <c r="L415" s="19">
        <f t="shared" si="365"/>
        <v>193078.69424999997</v>
      </c>
      <c r="M415" s="58"/>
      <c r="N415" s="58"/>
      <c r="O415" s="19"/>
      <c r="P415" s="20">
        <f t="shared" si="366"/>
        <v>0</v>
      </c>
      <c r="Q415" s="59"/>
      <c r="R415" s="19">
        <f t="shared" si="367"/>
        <v>0</v>
      </c>
      <c r="S415" s="58"/>
      <c r="T415" s="19">
        <f t="shared" si="368"/>
        <v>0</v>
      </c>
      <c r="U415" s="19">
        <f t="shared" si="369"/>
        <v>19307.869424999997</v>
      </c>
      <c r="V415" s="19">
        <f t="shared" si="370"/>
        <v>212386.56367499998</v>
      </c>
      <c r="W415" s="29">
        <v>0.5</v>
      </c>
      <c r="X415" s="20">
        <f t="shared" si="371"/>
        <v>106193.28183749999</v>
      </c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</row>
    <row r="416" spans="1:79" ht="27" customHeight="1">
      <c r="A416" s="91"/>
      <c r="B416" s="111" t="s">
        <v>334</v>
      </c>
      <c r="C416" s="66" t="s">
        <v>43</v>
      </c>
      <c r="D416" s="83">
        <v>39.020000000000003</v>
      </c>
      <c r="E416" s="82" t="s">
        <v>22</v>
      </c>
      <c r="F416" s="65">
        <v>17697</v>
      </c>
      <c r="G416" s="65">
        <v>4.53</v>
      </c>
      <c r="H416" s="82">
        <f t="shared" si="363"/>
        <v>80167.41</v>
      </c>
      <c r="I416" s="82">
        <f t="shared" si="372"/>
        <v>187591.73939999999</v>
      </c>
      <c r="J416" s="65">
        <v>25</v>
      </c>
      <c r="K416" s="82">
        <f t="shared" si="364"/>
        <v>46897.934849999998</v>
      </c>
      <c r="L416" s="19">
        <f t="shared" si="365"/>
        <v>234489.67424999998</v>
      </c>
      <c r="M416" s="65"/>
      <c r="N416" s="65"/>
      <c r="O416" s="65">
        <v>20</v>
      </c>
      <c r="P416" s="84">
        <f t="shared" si="366"/>
        <v>3539.4</v>
      </c>
      <c r="Q416" s="65"/>
      <c r="R416" s="82">
        <f t="shared" si="367"/>
        <v>0</v>
      </c>
      <c r="S416" s="65"/>
      <c r="T416" s="82">
        <f t="shared" si="368"/>
        <v>0</v>
      </c>
      <c r="U416" s="19">
        <f t="shared" si="369"/>
        <v>23448.967424999995</v>
      </c>
      <c r="V416" s="19">
        <f t="shared" si="370"/>
        <v>261478.04167499999</v>
      </c>
      <c r="W416" s="85">
        <v>0.5</v>
      </c>
      <c r="X416" s="82">
        <f t="shared" si="371"/>
        <v>130739.02083749999</v>
      </c>
    </row>
    <row r="417" spans="1:79" ht="18">
      <c r="A417" s="91"/>
      <c r="B417" s="111" t="s">
        <v>400</v>
      </c>
      <c r="C417" s="66" t="s">
        <v>43</v>
      </c>
      <c r="D417" s="65">
        <v>39.090000000000003</v>
      </c>
      <c r="E417" s="82" t="s">
        <v>22</v>
      </c>
      <c r="F417" s="65">
        <v>17697</v>
      </c>
      <c r="G417" s="65">
        <v>4.53</v>
      </c>
      <c r="H417" s="82">
        <f t="shared" si="363"/>
        <v>80167.41</v>
      </c>
      <c r="I417" s="82">
        <f t="shared" si="372"/>
        <v>187591.73939999999</v>
      </c>
      <c r="J417" s="65">
        <v>25</v>
      </c>
      <c r="K417" s="82">
        <f t="shared" si="364"/>
        <v>46897.934849999998</v>
      </c>
      <c r="L417" s="19">
        <f t="shared" si="365"/>
        <v>234489.67424999998</v>
      </c>
      <c r="M417" s="65"/>
      <c r="N417" s="65"/>
      <c r="O417" s="65">
        <v>190</v>
      </c>
      <c r="P417" s="84">
        <f t="shared" si="366"/>
        <v>33624.300000000003</v>
      </c>
      <c r="Q417" s="65">
        <v>150</v>
      </c>
      <c r="R417" s="82">
        <f t="shared" si="367"/>
        <v>26545.5</v>
      </c>
      <c r="S417" s="65"/>
      <c r="T417" s="82">
        <f t="shared" si="368"/>
        <v>0</v>
      </c>
      <c r="U417" s="19">
        <f t="shared" si="369"/>
        <v>23448.967424999995</v>
      </c>
      <c r="V417" s="19">
        <f t="shared" si="370"/>
        <v>318108.44167499995</v>
      </c>
      <c r="W417" s="85">
        <v>0.25</v>
      </c>
      <c r="X417" s="82">
        <f t="shared" si="371"/>
        <v>79527.110418749988</v>
      </c>
    </row>
    <row r="418" spans="1:79" ht="64.5" customHeight="1">
      <c r="A418" s="91"/>
      <c r="B418" s="111" t="s">
        <v>335</v>
      </c>
      <c r="C418" s="66" t="s">
        <v>41</v>
      </c>
      <c r="D418" s="83">
        <v>19.100000000000001</v>
      </c>
      <c r="E418" s="82" t="s">
        <v>223</v>
      </c>
      <c r="F418" s="65">
        <v>17697</v>
      </c>
      <c r="G418" s="65">
        <v>3.65</v>
      </c>
      <c r="H418" s="82">
        <f t="shared" si="363"/>
        <v>64594.049999999996</v>
      </c>
      <c r="I418" s="82">
        <f t="shared" si="372"/>
        <v>151150.07699999999</v>
      </c>
      <c r="J418" s="65">
        <v>25</v>
      </c>
      <c r="K418" s="82">
        <f t="shared" si="364"/>
        <v>37787.519249999998</v>
      </c>
      <c r="L418" s="19">
        <f t="shared" si="365"/>
        <v>188937.59625</v>
      </c>
      <c r="M418" s="65"/>
      <c r="N418" s="65"/>
      <c r="O418" s="65"/>
      <c r="P418" s="84">
        <f t="shared" si="366"/>
        <v>0</v>
      </c>
      <c r="Q418" s="65"/>
      <c r="R418" s="82">
        <f t="shared" si="367"/>
        <v>0</v>
      </c>
      <c r="S418" s="65"/>
      <c r="T418" s="82">
        <f t="shared" si="368"/>
        <v>0</v>
      </c>
      <c r="U418" s="19">
        <f t="shared" si="369"/>
        <v>18893.759624999999</v>
      </c>
      <c r="V418" s="19">
        <f t="shared" si="370"/>
        <v>207831.35587500001</v>
      </c>
      <c r="W418" s="85">
        <v>1</v>
      </c>
      <c r="X418" s="82">
        <f t="shared" si="371"/>
        <v>207831.35587500001</v>
      </c>
    </row>
    <row r="419" spans="1:79" ht="23.25" customHeight="1">
      <c r="A419" s="91"/>
      <c r="B419" s="111" t="s">
        <v>336</v>
      </c>
      <c r="C419" s="66" t="s">
        <v>41</v>
      </c>
      <c r="D419" s="65">
        <v>10.130000000000001</v>
      </c>
      <c r="E419" s="81" t="s">
        <v>223</v>
      </c>
      <c r="F419" s="65">
        <v>17697</v>
      </c>
      <c r="G419" s="65">
        <v>3.57</v>
      </c>
      <c r="H419" s="82">
        <f t="shared" si="363"/>
        <v>63178.289999999994</v>
      </c>
      <c r="I419" s="82">
        <f t="shared" si="372"/>
        <v>147837.19859999997</v>
      </c>
      <c r="J419" s="65">
        <v>25</v>
      </c>
      <c r="K419" s="82">
        <f t="shared" si="364"/>
        <v>36959.299649999994</v>
      </c>
      <c r="L419" s="19">
        <f t="shared" si="365"/>
        <v>184796.49824999998</v>
      </c>
      <c r="M419" s="65"/>
      <c r="N419" s="65"/>
      <c r="O419" s="65"/>
      <c r="P419" s="84">
        <f t="shared" si="366"/>
        <v>0</v>
      </c>
      <c r="Q419" s="65">
        <v>150</v>
      </c>
      <c r="R419" s="82">
        <f t="shared" si="367"/>
        <v>26545.5</v>
      </c>
      <c r="S419" s="65"/>
      <c r="T419" s="82">
        <f t="shared" si="368"/>
        <v>0</v>
      </c>
      <c r="U419" s="19">
        <f t="shared" si="369"/>
        <v>18479.649824999997</v>
      </c>
      <c r="V419" s="19">
        <f t="shared" si="370"/>
        <v>229821.64807499998</v>
      </c>
      <c r="W419" s="85">
        <v>0.5</v>
      </c>
      <c r="X419" s="82">
        <f t="shared" si="371"/>
        <v>114910.82403749999</v>
      </c>
    </row>
    <row r="420" spans="1:79" ht="23.25" customHeight="1">
      <c r="A420" s="91"/>
      <c r="B420" s="111" t="s">
        <v>97</v>
      </c>
      <c r="C420" s="66" t="s">
        <v>41</v>
      </c>
      <c r="D420" s="65">
        <v>36.090000000000003</v>
      </c>
      <c r="E420" s="82" t="s">
        <v>223</v>
      </c>
      <c r="F420" s="65">
        <v>17697</v>
      </c>
      <c r="G420" s="65">
        <v>3.73</v>
      </c>
      <c r="H420" s="82">
        <f t="shared" si="363"/>
        <v>66009.81</v>
      </c>
      <c r="I420" s="82">
        <f t="shared" si="372"/>
        <v>154462.95539999998</v>
      </c>
      <c r="J420" s="65">
        <v>25</v>
      </c>
      <c r="K420" s="82">
        <f t="shared" si="364"/>
        <v>38615.738849999994</v>
      </c>
      <c r="L420" s="19">
        <f t="shared" si="365"/>
        <v>193078.69424999997</v>
      </c>
      <c r="M420" s="65"/>
      <c r="N420" s="65"/>
      <c r="O420" s="65"/>
      <c r="P420" s="84">
        <f t="shared" si="366"/>
        <v>0</v>
      </c>
      <c r="Q420" s="65">
        <v>150</v>
      </c>
      <c r="R420" s="82">
        <f t="shared" si="367"/>
        <v>26545.5</v>
      </c>
      <c r="S420" s="65"/>
      <c r="T420" s="82">
        <f t="shared" si="368"/>
        <v>0</v>
      </c>
      <c r="U420" s="19">
        <f t="shared" si="369"/>
        <v>19307.869424999997</v>
      </c>
      <c r="V420" s="19">
        <f t="shared" si="370"/>
        <v>238932.06367499998</v>
      </c>
      <c r="W420" s="85">
        <v>1</v>
      </c>
      <c r="X420" s="82">
        <f t="shared" si="371"/>
        <v>238932.06367499998</v>
      </c>
    </row>
    <row r="421" spans="1:79" ht="23.25" customHeight="1">
      <c r="A421" s="91"/>
      <c r="B421" s="65" t="s">
        <v>96</v>
      </c>
      <c r="C421" s="66" t="s">
        <v>41</v>
      </c>
      <c r="D421" s="65">
        <v>10.130000000000001</v>
      </c>
      <c r="E421" s="81" t="s">
        <v>223</v>
      </c>
      <c r="F421" s="65">
        <v>17697</v>
      </c>
      <c r="G421" s="65">
        <v>3.57</v>
      </c>
      <c r="H421" s="82">
        <f t="shared" si="363"/>
        <v>63178.289999999994</v>
      </c>
      <c r="I421" s="82">
        <f t="shared" si="372"/>
        <v>147837.19859999997</v>
      </c>
      <c r="J421" s="65">
        <v>25</v>
      </c>
      <c r="K421" s="82">
        <f t="shared" si="364"/>
        <v>36959.299649999994</v>
      </c>
      <c r="L421" s="19">
        <f t="shared" si="365"/>
        <v>184796.49824999998</v>
      </c>
      <c r="M421" s="65"/>
      <c r="N421" s="65"/>
      <c r="O421" s="65"/>
      <c r="P421" s="84">
        <f t="shared" si="366"/>
        <v>0</v>
      </c>
      <c r="Q421" s="65">
        <v>150</v>
      </c>
      <c r="R421" s="82">
        <f t="shared" si="367"/>
        <v>26545.5</v>
      </c>
      <c r="S421" s="65"/>
      <c r="T421" s="82">
        <f t="shared" si="368"/>
        <v>0</v>
      </c>
      <c r="U421" s="19">
        <f t="shared" si="369"/>
        <v>18479.649824999997</v>
      </c>
      <c r="V421" s="19">
        <f t="shared" si="370"/>
        <v>229821.64807499998</v>
      </c>
      <c r="W421" s="85">
        <v>0.25</v>
      </c>
      <c r="X421" s="82">
        <f t="shared" si="371"/>
        <v>57455.412018749994</v>
      </c>
    </row>
    <row r="422" spans="1:79" ht="35.25" customHeight="1">
      <c r="A422" s="91"/>
      <c r="B422" s="176" t="s">
        <v>401</v>
      </c>
      <c r="C422" s="66" t="s">
        <v>41</v>
      </c>
      <c r="D422" s="65">
        <v>10.130000000000001</v>
      </c>
      <c r="E422" s="82" t="s">
        <v>223</v>
      </c>
      <c r="F422" s="65">
        <v>17697</v>
      </c>
      <c r="G422" s="65">
        <v>3.57</v>
      </c>
      <c r="H422" s="82">
        <f t="shared" si="363"/>
        <v>63178.289999999994</v>
      </c>
      <c r="I422" s="82">
        <f t="shared" si="372"/>
        <v>147837.19859999997</v>
      </c>
      <c r="J422" s="65">
        <v>25</v>
      </c>
      <c r="K422" s="82">
        <f t="shared" si="364"/>
        <v>36959.299649999994</v>
      </c>
      <c r="L422" s="19">
        <f t="shared" si="365"/>
        <v>184796.49824999998</v>
      </c>
      <c r="M422" s="65"/>
      <c r="N422" s="65"/>
      <c r="O422" s="65"/>
      <c r="P422" s="84">
        <f t="shared" si="366"/>
        <v>0</v>
      </c>
      <c r="Q422" s="65">
        <v>150</v>
      </c>
      <c r="R422" s="82">
        <f t="shared" si="367"/>
        <v>26545.5</v>
      </c>
      <c r="S422" s="65"/>
      <c r="T422" s="82">
        <f t="shared" si="368"/>
        <v>0</v>
      </c>
      <c r="U422" s="19">
        <f t="shared" si="369"/>
        <v>18479.649824999997</v>
      </c>
      <c r="V422" s="19">
        <f t="shared" si="370"/>
        <v>229821.64807499998</v>
      </c>
      <c r="W422" s="85">
        <v>1</v>
      </c>
      <c r="X422" s="82">
        <f t="shared" si="371"/>
        <v>229821.64807499998</v>
      </c>
    </row>
    <row r="423" spans="1:79" s="89" customFormat="1" ht="23.25" customHeight="1">
      <c r="A423" s="125"/>
      <c r="B423" s="155" t="s">
        <v>100</v>
      </c>
      <c r="C423" s="66" t="s">
        <v>44</v>
      </c>
      <c r="D423" s="83">
        <v>13.05</v>
      </c>
      <c r="E423" s="82">
        <v>1</v>
      </c>
      <c r="F423" s="65">
        <v>17697</v>
      </c>
      <c r="G423" s="83">
        <v>4.1900000000000004</v>
      </c>
      <c r="H423" s="82">
        <f t="shared" si="363"/>
        <v>74150.430000000008</v>
      </c>
      <c r="I423" s="82">
        <f t="shared" si="372"/>
        <v>173512.0062</v>
      </c>
      <c r="J423" s="65">
        <v>25</v>
      </c>
      <c r="K423" s="82">
        <f t="shared" si="364"/>
        <v>43378.001550000001</v>
      </c>
      <c r="L423" s="19">
        <f t="shared" si="365"/>
        <v>216890.00774999999</v>
      </c>
      <c r="M423" s="65"/>
      <c r="N423" s="65"/>
      <c r="O423" s="65"/>
      <c r="P423" s="84"/>
      <c r="Q423" s="65">
        <v>150</v>
      </c>
      <c r="R423" s="82">
        <f t="shared" si="367"/>
        <v>26545.5</v>
      </c>
      <c r="S423" s="65"/>
      <c r="T423" s="82"/>
      <c r="U423" s="19">
        <f t="shared" si="369"/>
        <v>21689.000774999997</v>
      </c>
      <c r="V423" s="19">
        <f t="shared" si="370"/>
        <v>265124.50852500001</v>
      </c>
      <c r="W423" s="85">
        <v>0.75</v>
      </c>
      <c r="X423" s="82">
        <f t="shared" si="371"/>
        <v>198843.38139375002</v>
      </c>
      <c r="Y423" s="86"/>
      <c r="Z423" s="86"/>
      <c r="AA423" s="86"/>
      <c r="AB423" s="86"/>
      <c r="AC423" s="86"/>
      <c r="AD423" s="86"/>
      <c r="AE423" s="86"/>
      <c r="AF423" s="86"/>
      <c r="AG423" s="86"/>
      <c r="AH423" s="86"/>
      <c r="AI423" s="86"/>
      <c r="AJ423" s="86"/>
      <c r="AK423" s="86"/>
      <c r="AL423" s="86"/>
      <c r="AM423" s="86"/>
      <c r="AN423" s="86"/>
      <c r="AO423" s="86"/>
      <c r="AP423" s="86"/>
      <c r="AQ423" s="86"/>
      <c r="AR423" s="86"/>
      <c r="AS423" s="86"/>
      <c r="AT423" s="86"/>
      <c r="AU423" s="86"/>
      <c r="AV423" s="86"/>
      <c r="AW423" s="86"/>
      <c r="AX423" s="86"/>
      <c r="AY423" s="86"/>
      <c r="AZ423" s="86"/>
      <c r="BA423" s="86"/>
      <c r="BB423" s="86"/>
      <c r="BC423" s="86"/>
      <c r="BD423" s="86"/>
      <c r="BE423" s="86"/>
      <c r="BF423" s="86"/>
      <c r="BG423" s="86"/>
      <c r="BH423" s="86"/>
      <c r="BI423" s="86"/>
      <c r="BJ423" s="86"/>
      <c r="BK423" s="86"/>
      <c r="BL423" s="86"/>
      <c r="BM423" s="86"/>
      <c r="BN423" s="86"/>
      <c r="BO423" s="86"/>
      <c r="BP423" s="86"/>
      <c r="BQ423" s="86"/>
      <c r="BR423" s="86"/>
      <c r="BS423" s="86"/>
      <c r="BT423" s="86"/>
      <c r="BU423" s="86"/>
      <c r="BV423" s="86"/>
      <c r="BW423" s="86"/>
      <c r="BX423" s="86"/>
      <c r="BY423" s="86"/>
      <c r="BZ423" s="86"/>
      <c r="CA423" s="86"/>
    </row>
    <row r="424" spans="1:79" s="89" customFormat="1" ht="23.25" customHeight="1">
      <c r="A424" s="125"/>
      <c r="B424" s="65" t="s">
        <v>183</v>
      </c>
      <c r="C424" s="66" t="s">
        <v>44</v>
      </c>
      <c r="D424" s="83">
        <v>13.05</v>
      </c>
      <c r="E424" s="82">
        <v>1</v>
      </c>
      <c r="F424" s="65">
        <v>17697</v>
      </c>
      <c r="G424" s="83">
        <v>4.1900000000000004</v>
      </c>
      <c r="H424" s="82">
        <f t="shared" si="363"/>
        <v>74150.430000000008</v>
      </c>
      <c r="I424" s="82">
        <f t="shared" si="372"/>
        <v>173512.0062</v>
      </c>
      <c r="J424" s="65">
        <v>25</v>
      </c>
      <c r="K424" s="82">
        <f t="shared" si="364"/>
        <v>43378.001550000001</v>
      </c>
      <c r="L424" s="19">
        <f t="shared" si="365"/>
        <v>216890.00774999999</v>
      </c>
      <c r="M424" s="65"/>
      <c r="N424" s="65"/>
      <c r="O424" s="65">
        <v>190</v>
      </c>
      <c r="P424" s="84">
        <f>O424*F424/100</f>
        <v>33624.300000000003</v>
      </c>
      <c r="Q424" s="65">
        <v>150</v>
      </c>
      <c r="R424" s="82">
        <f t="shared" si="367"/>
        <v>26545.5</v>
      </c>
      <c r="S424" s="65"/>
      <c r="T424" s="82"/>
      <c r="U424" s="19">
        <f t="shared" si="369"/>
        <v>21689.000774999997</v>
      </c>
      <c r="V424" s="19">
        <f t="shared" si="370"/>
        <v>298748.808525</v>
      </c>
      <c r="W424" s="85">
        <v>0.25</v>
      </c>
      <c r="X424" s="82">
        <f t="shared" si="371"/>
        <v>74687.20213125</v>
      </c>
      <c r="Y424" s="86"/>
      <c r="Z424" s="86"/>
      <c r="AA424" s="86"/>
      <c r="AB424" s="86"/>
      <c r="AC424" s="86"/>
      <c r="AD424" s="86"/>
      <c r="AE424" s="86"/>
      <c r="AF424" s="86"/>
      <c r="AG424" s="86"/>
      <c r="AH424" s="86"/>
      <c r="AI424" s="86"/>
      <c r="AJ424" s="86"/>
      <c r="AK424" s="86"/>
      <c r="AL424" s="86"/>
      <c r="AM424" s="86"/>
      <c r="AN424" s="86"/>
      <c r="AO424" s="86"/>
      <c r="AP424" s="86"/>
      <c r="AQ424" s="86"/>
      <c r="AR424" s="86"/>
      <c r="AS424" s="86"/>
      <c r="AT424" s="86"/>
      <c r="AU424" s="86"/>
      <c r="AV424" s="86"/>
      <c r="AW424" s="86"/>
      <c r="AX424" s="86"/>
      <c r="AY424" s="86"/>
      <c r="AZ424" s="86"/>
      <c r="BA424" s="86"/>
      <c r="BB424" s="86"/>
      <c r="BC424" s="86"/>
      <c r="BD424" s="86"/>
      <c r="BE424" s="86"/>
      <c r="BF424" s="86"/>
      <c r="BG424" s="86"/>
      <c r="BH424" s="86"/>
      <c r="BI424" s="86"/>
      <c r="BJ424" s="86"/>
      <c r="BK424" s="86"/>
      <c r="BL424" s="86"/>
      <c r="BM424" s="86"/>
      <c r="BN424" s="86"/>
      <c r="BO424" s="86"/>
      <c r="BP424" s="86"/>
      <c r="BQ424" s="86"/>
      <c r="BR424" s="86"/>
      <c r="BS424" s="86"/>
      <c r="BT424" s="86"/>
      <c r="BU424" s="86"/>
      <c r="BV424" s="86"/>
      <c r="BW424" s="86"/>
      <c r="BX424" s="86"/>
      <c r="BY424" s="86"/>
      <c r="BZ424" s="86"/>
      <c r="CA424" s="86"/>
    </row>
    <row r="425" spans="1:79" s="89" customFormat="1" ht="23.25" customHeight="1">
      <c r="A425" s="125"/>
      <c r="B425" s="65" t="s">
        <v>100</v>
      </c>
      <c r="C425" s="66" t="s">
        <v>41</v>
      </c>
      <c r="D425" s="83">
        <v>44.07</v>
      </c>
      <c r="E425" s="82" t="s">
        <v>223</v>
      </c>
      <c r="F425" s="65">
        <v>17697</v>
      </c>
      <c r="G425" s="83">
        <v>3.73</v>
      </c>
      <c r="H425" s="82">
        <f t="shared" si="363"/>
        <v>66009.81</v>
      </c>
      <c r="I425" s="82">
        <f t="shared" si="372"/>
        <v>154462.95539999998</v>
      </c>
      <c r="J425" s="65">
        <v>25</v>
      </c>
      <c r="K425" s="82">
        <f t="shared" si="364"/>
        <v>38615.738849999994</v>
      </c>
      <c r="L425" s="19">
        <f t="shared" si="365"/>
        <v>193078.69424999997</v>
      </c>
      <c r="M425" s="65"/>
      <c r="N425" s="65"/>
      <c r="O425" s="65"/>
      <c r="P425" s="84"/>
      <c r="Q425" s="65">
        <v>150</v>
      </c>
      <c r="R425" s="82">
        <f t="shared" si="367"/>
        <v>26545.5</v>
      </c>
      <c r="S425" s="65"/>
      <c r="T425" s="82"/>
      <c r="U425" s="19">
        <f t="shared" si="369"/>
        <v>19307.869424999997</v>
      </c>
      <c r="V425" s="19">
        <f t="shared" si="370"/>
        <v>238932.06367499998</v>
      </c>
      <c r="W425" s="85">
        <v>1</v>
      </c>
      <c r="X425" s="82">
        <f t="shared" si="371"/>
        <v>238932.06367499998</v>
      </c>
      <c r="Y425" s="86"/>
      <c r="Z425" s="86"/>
      <c r="AA425" s="86"/>
      <c r="AB425" s="86"/>
      <c r="AC425" s="86"/>
      <c r="AD425" s="86"/>
      <c r="AE425" s="86"/>
      <c r="AF425" s="86"/>
      <c r="AG425" s="86"/>
      <c r="AH425" s="86"/>
      <c r="AI425" s="86"/>
      <c r="AJ425" s="86"/>
      <c r="AK425" s="86"/>
      <c r="AL425" s="86"/>
      <c r="AM425" s="86"/>
      <c r="AN425" s="86"/>
      <c r="AO425" s="86"/>
      <c r="AP425" s="86"/>
      <c r="AQ425" s="86"/>
      <c r="AR425" s="86"/>
      <c r="AS425" s="86"/>
      <c r="AT425" s="86"/>
      <c r="AU425" s="86"/>
      <c r="AV425" s="86"/>
      <c r="AW425" s="86"/>
      <c r="AX425" s="86"/>
      <c r="AY425" s="86"/>
      <c r="AZ425" s="86"/>
      <c r="BA425" s="86"/>
      <c r="BB425" s="86"/>
      <c r="BC425" s="86"/>
      <c r="BD425" s="86"/>
      <c r="BE425" s="86"/>
      <c r="BF425" s="86"/>
      <c r="BG425" s="86"/>
      <c r="BH425" s="86"/>
      <c r="BI425" s="86"/>
      <c r="BJ425" s="86"/>
      <c r="BK425" s="86"/>
      <c r="BL425" s="86"/>
      <c r="BM425" s="86"/>
      <c r="BN425" s="86"/>
      <c r="BO425" s="86"/>
      <c r="BP425" s="86"/>
      <c r="BQ425" s="86"/>
      <c r="BR425" s="86"/>
      <c r="BS425" s="86"/>
      <c r="BT425" s="86"/>
      <c r="BU425" s="86"/>
      <c r="BV425" s="86"/>
      <c r="BW425" s="86"/>
      <c r="BX425" s="86"/>
      <c r="BY425" s="86"/>
      <c r="BZ425" s="86"/>
      <c r="CA425" s="86"/>
    </row>
    <row r="426" spans="1:79" ht="23.25" customHeight="1">
      <c r="A426" s="91"/>
      <c r="B426" s="65" t="s">
        <v>182</v>
      </c>
      <c r="C426" s="66" t="s">
        <v>41</v>
      </c>
      <c r="D426" s="65">
        <v>23.06</v>
      </c>
      <c r="E426" s="82" t="s">
        <v>223</v>
      </c>
      <c r="F426" s="65">
        <v>17697</v>
      </c>
      <c r="G426" s="65">
        <v>3.69</v>
      </c>
      <c r="H426" s="82">
        <f t="shared" ref="H426" si="373">F426*G426</f>
        <v>65301.93</v>
      </c>
      <c r="I426" s="82">
        <f t="shared" si="372"/>
        <v>152806.51619999998</v>
      </c>
      <c r="J426" s="65">
        <v>25</v>
      </c>
      <c r="K426" s="82">
        <f t="shared" ref="K426" si="374">I426*25%</f>
        <v>38201.629049999996</v>
      </c>
      <c r="L426" s="19">
        <f t="shared" si="365"/>
        <v>191008.14524999997</v>
      </c>
      <c r="M426" s="65"/>
      <c r="N426" s="65"/>
      <c r="O426" s="65"/>
      <c r="P426" s="84">
        <f t="shared" ref="P426" si="375">O426*F426/100</f>
        <v>0</v>
      </c>
      <c r="Q426" s="65">
        <v>150</v>
      </c>
      <c r="R426" s="82">
        <f t="shared" ref="R426" si="376">Q426*F426/100</f>
        <v>26545.5</v>
      </c>
      <c r="S426" s="65"/>
      <c r="T426" s="82">
        <f t="shared" ref="T426" si="377">S426*F426/100</f>
        <v>0</v>
      </c>
      <c r="U426" s="19">
        <f t="shared" si="369"/>
        <v>19100.814524999998</v>
      </c>
      <c r="V426" s="19">
        <f t="shared" ref="V426" si="378">I426+K426+N426+P426+R426+T426+U426</f>
        <v>236654.45977499997</v>
      </c>
      <c r="W426" s="85">
        <v>0.5</v>
      </c>
      <c r="X426" s="82">
        <f t="shared" ref="X426" si="379">V426*W426</f>
        <v>118327.22988749998</v>
      </c>
    </row>
    <row r="427" spans="1:79" ht="31.5" customHeight="1">
      <c r="A427" s="91"/>
      <c r="B427" s="65" t="s">
        <v>182</v>
      </c>
      <c r="C427" s="66" t="s">
        <v>41</v>
      </c>
      <c r="D427" s="65">
        <v>10.130000000000001</v>
      </c>
      <c r="E427" s="82" t="s">
        <v>223</v>
      </c>
      <c r="F427" s="65">
        <v>17697</v>
      </c>
      <c r="G427" s="65">
        <v>3.57</v>
      </c>
      <c r="H427" s="82">
        <f t="shared" ref="H427" si="380">F427*G427</f>
        <v>63178.289999999994</v>
      </c>
      <c r="I427" s="82">
        <f t="shared" si="372"/>
        <v>147837.19859999997</v>
      </c>
      <c r="J427" s="65">
        <v>25</v>
      </c>
      <c r="K427" s="82">
        <f t="shared" ref="K427" si="381">I427*25%</f>
        <v>36959.299649999994</v>
      </c>
      <c r="L427" s="19">
        <f t="shared" ref="L427" si="382">I427+K427</f>
        <v>184796.49824999998</v>
      </c>
      <c r="M427" s="65"/>
      <c r="N427" s="65"/>
      <c r="O427" s="65"/>
      <c r="P427" s="84">
        <f t="shared" ref="P427" si="383">O427*F427/100</f>
        <v>0</v>
      </c>
      <c r="Q427" s="65">
        <v>150</v>
      </c>
      <c r="R427" s="82">
        <f t="shared" ref="R427" si="384">Q427*F427/100</f>
        <v>26545.5</v>
      </c>
      <c r="S427" s="65"/>
      <c r="T427" s="82">
        <f t="shared" ref="T427" si="385">S427*F427/100</f>
        <v>0</v>
      </c>
      <c r="U427" s="19">
        <f t="shared" ref="U427" si="386">(I427+K427)*10/100</f>
        <v>18479.649824999997</v>
      </c>
      <c r="V427" s="19">
        <f t="shared" ref="V427" si="387">I427+K427+N427+P427+R427+T427+U427</f>
        <v>229821.64807499998</v>
      </c>
      <c r="W427" s="85">
        <v>0.5</v>
      </c>
      <c r="X427" s="82">
        <f t="shared" ref="X427" si="388">V427*W427</f>
        <v>114910.82403749999</v>
      </c>
    </row>
    <row r="428" spans="1:79" ht="63" customHeight="1">
      <c r="A428" s="91"/>
      <c r="B428" s="111" t="s">
        <v>337</v>
      </c>
      <c r="C428" s="66" t="s">
        <v>41</v>
      </c>
      <c r="D428" s="83">
        <v>24.07</v>
      </c>
      <c r="E428" s="82" t="s">
        <v>223</v>
      </c>
      <c r="F428" s="65">
        <v>17697</v>
      </c>
      <c r="G428" s="65">
        <v>3.69</v>
      </c>
      <c r="H428" s="82">
        <f t="shared" ref="H428:H437" si="389">F428*G428</f>
        <v>65301.93</v>
      </c>
      <c r="I428" s="82">
        <f t="shared" si="372"/>
        <v>152806.51619999998</v>
      </c>
      <c r="J428" s="65">
        <v>25</v>
      </c>
      <c r="K428" s="82">
        <f t="shared" ref="K428:K437" si="390">I428*25%</f>
        <v>38201.629049999996</v>
      </c>
      <c r="L428" s="19">
        <f t="shared" si="365"/>
        <v>191008.14524999997</v>
      </c>
      <c r="M428" s="65"/>
      <c r="N428" s="65"/>
      <c r="O428" s="65"/>
      <c r="P428" s="84">
        <f>O428*F428/100</f>
        <v>0</v>
      </c>
      <c r="Q428" s="65"/>
      <c r="R428" s="82">
        <f t="shared" ref="R428:R437" si="391">Q428*F428/100</f>
        <v>0</v>
      </c>
      <c r="S428" s="65"/>
      <c r="T428" s="82">
        <f t="shared" ref="T428:T437" si="392">S428*F428/100</f>
        <v>0</v>
      </c>
      <c r="U428" s="19">
        <f t="shared" si="369"/>
        <v>19100.814524999998</v>
      </c>
      <c r="V428" s="19">
        <f t="shared" ref="V428:V437" si="393">I428+K428+N428+P428+R428+T428+U428</f>
        <v>210108.95977499997</v>
      </c>
      <c r="W428" s="85">
        <v>1</v>
      </c>
      <c r="X428" s="82">
        <f t="shared" ref="X428:X437" si="394">V428*W428</f>
        <v>210108.95977499997</v>
      </c>
    </row>
    <row r="429" spans="1:79" ht="31.5" customHeight="1">
      <c r="A429" s="91"/>
      <c r="B429" s="155" t="s">
        <v>158</v>
      </c>
      <c r="C429" s="66" t="s">
        <v>41</v>
      </c>
      <c r="D429" s="83">
        <v>10.130000000000001</v>
      </c>
      <c r="E429" s="82" t="s">
        <v>223</v>
      </c>
      <c r="F429" s="65">
        <v>17697</v>
      </c>
      <c r="G429" s="83">
        <v>3.57</v>
      </c>
      <c r="H429" s="82">
        <f t="shared" si="389"/>
        <v>63178.289999999994</v>
      </c>
      <c r="I429" s="82">
        <f t="shared" si="372"/>
        <v>147837.19859999997</v>
      </c>
      <c r="J429" s="65">
        <v>25</v>
      </c>
      <c r="K429" s="82">
        <f t="shared" si="390"/>
        <v>36959.299649999994</v>
      </c>
      <c r="L429" s="19">
        <f t="shared" si="365"/>
        <v>184796.49824999998</v>
      </c>
      <c r="M429" s="65"/>
      <c r="N429" s="65"/>
      <c r="O429" s="65"/>
      <c r="P429" s="84"/>
      <c r="Q429" s="65">
        <v>150</v>
      </c>
      <c r="R429" s="82">
        <f t="shared" si="391"/>
        <v>26545.5</v>
      </c>
      <c r="S429" s="65"/>
      <c r="T429" s="82">
        <f t="shared" si="392"/>
        <v>0</v>
      </c>
      <c r="U429" s="19">
        <f t="shared" si="369"/>
        <v>18479.649824999997</v>
      </c>
      <c r="V429" s="19">
        <f t="shared" si="393"/>
        <v>229821.64807499998</v>
      </c>
      <c r="W429" s="85">
        <v>1</v>
      </c>
      <c r="X429" s="82">
        <f t="shared" si="394"/>
        <v>229821.64807499998</v>
      </c>
    </row>
    <row r="430" spans="1:79" ht="36.75" customHeight="1">
      <c r="A430" s="91"/>
      <c r="B430" s="111" t="s">
        <v>338</v>
      </c>
      <c r="C430" s="66" t="s">
        <v>44</v>
      </c>
      <c r="D430" s="65">
        <v>16.09</v>
      </c>
      <c r="E430" s="82">
        <v>1</v>
      </c>
      <c r="F430" s="65">
        <v>17697</v>
      </c>
      <c r="G430" s="65">
        <v>4.26</v>
      </c>
      <c r="H430" s="82">
        <f t="shared" si="389"/>
        <v>75389.22</v>
      </c>
      <c r="I430" s="82">
        <f t="shared" si="372"/>
        <v>176410.77479999998</v>
      </c>
      <c r="J430" s="65">
        <v>25</v>
      </c>
      <c r="K430" s="82">
        <f t="shared" si="390"/>
        <v>44102.693699999996</v>
      </c>
      <c r="L430" s="19">
        <f t="shared" si="365"/>
        <v>220513.46849999999</v>
      </c>
      <c r="M430" s="65"/>
      <c r="N430" s="65"/>
      <c r="O430" s="65">
        <v>190</v>
      </c>
      <c r="P430" s="84">
        <f t="shared" ref="P430:P437" si="395">O430*F430/100</f>
        <v>33624.300000000003</v>
      </c>
      <c r="Q430" s="65">
        <v>150</v>
      </c>
      <c r="R430" s="82">
        <f t="shared" si="391"/>
        <v>26545.5</v>
      </c>
      <c r="S430" s="65"/>
      <c r="T430" s="82">
        <f t="shared" si="392"/>
        <v>0</v>
      </c>
      <c r="U430" s="19">
        <f t="shared" si="369"/>
        <v>22051.346850000002</v>
      </c>
      <c r="V430" s="19">
        <f t="shared" si="393"/>
        <v>302734.61534999998</v>
      </c>
      <c r="W430" s="85">
        <v>0.25</v>
      </c>
      <c r="X430" s="82">
        <f t="shared" si="394"/>
        <v>75683.653837499995</v>
      </c>
    </row>
    <row r="431" spans="1:79" ht="30.75" customHeight="1">
      <c r="A431" s="91"/>
      <c r="B431" s="111" t="s">
        <v>184</v>
      </c>
      <c r="C431" s="66" t="s">
        <v>44</v>
      </c>
      <c r="D431" s="65">
        <v>16.09</v>
      </c>
      <c r="E431" s="82">
        <v>1</v>
      </c>
      <c r="F431" s="65">
        <v>17697</v>
      </c>
      <c r="G431" s="65">
        <v>4.26</v>
      </c>
      <c r="H431" s="82">
        <f t="shared" si="389"/>
        <v>75389.22</v>
      </c>
      <c r="I431" s="82">
        <f t="shared" si="372"/>
        <v>176410.77479999998</v>
      </c>
      <c r="J431" s="65">
        <v>25</v>
      </c>
      <c r="K431" s="82">
        <f t="shared" si="390"/>
        <v>44102.693699999996</v>
      </c>
      <c r="L431" s="19">
        <f t="shared" si="365"/>
        <v>220513.46849999999</v>
      </c>
      <c r="M431" s="65"/>
      <c r="N431" s="65"/>
      <c r="O431" s="65"/>
      <c r="P431" s="84">
        <f t="shared" si="395"/>
        <v>0</v>
      </c>
      <c r="Q431" s="65">
        <v>150</v>
      </c>
      <c r="R431" s="82">
        <f t="shared" si="391"/>
        <v>26545.5</v>
      </c>
      <c r="S431" s="65"/>
      <c r="T431" s="82">
        <f t="shared" si="392"/>
        <v>0</v>
      </c>
      <c r="U431" s="19">
        <f t="shared" si="369"/>
        <v>22051.346850000002</v>
      </c>
      <c r="V431" s="19">
        <f t="shared" si="393"/>
        <v>269110.31534999999</v>
      </c>
      <c r="W431" s="85">
        <v>0.75</v>
      </c>
      <c r="X431" s="82">
        <f t="shared" si="394"/>
        <v>201832.73651249998</v>
      </c>
    </row>
    <row r="432" spans="1:79" ht="30.75" customHeight="1">
      <c r="A432" s="91"/>
      <c r="B432" s="65" t="s">
        <v>339</v>
      </c>
      <c r="C432" s="66" t="s">
        <v>41</v>
      </c>
      <c r="D432" s="83">
        <v>10.130000000000001</v>
      </c>
      <c r="E432" s="82" t="s">
        <v>223</v>
      </c>
      <c r="F432" s="65">
        <v>17697</v>
      </c>
      <c r="G432" s="65">
        <v>3.57</v>
      </c>
      <c r="H432" s="82">
        <f t="shared" si="389"/>
        <v>63178.289999999994</v>
      </c>
      <c r="I432" s="82">
        <f t="shared" si="372"/>
        <v>147837.19859999997</v>
      </c>
      <c r="J432" s="65">
        <v>25</v>
      </c>
      <c r="K432" s="82">
        <f t="shared" si="390"/>
        <v>36959.299649999994</v>
      </c>
      <c r="L432" s="19">
        <f t="shared" si="365"/>
        <v>184796.49824999998</v>
      </c>
      <c r="M432" s="65"/>
      <c r="N432" s="65"/>
      <c r="O432" s="65"/>
      <c r="P432" s="84">
        <f t="shared" si="395"/>
        <v>0</v>
      </c>
      <c r="Q432" s="65">
        <v>150</v>
      </c>
      <c r="R432" s="82">
        <f t="shared" si="391"/>
        <v>26545.5</v>
      </c>
      <c r="S432" s="65"/>
      <c r="T432" s="82">
        <f t="shared" si="392"/>
        <v>0</v>
      </c>
      <c r="U432" s="19">
        <f t="shared" si="369"/>
        <v>18479.649824999997</v>
      </c>
      <c r="V432" s="19">
        <f t="shared" si="393"/>
        <v>229821.64807499998</v>
      </c>
      <c r="W432" s="85">
        <v>0.5</v>
      </c>
      <c r="X432" s="82">
        <f t="shared" si="394"/>
        <v>114910.82403749999</v>
      </c>
    </row>
    <row r="433" spans="1:79" ht="63.75" customHeight="1">
      <c r="A433" s="91"/>
      <c r="B433" s="111" t="s">
        <v>340</v>
      </c>
      <c r="C433" s="66" t="s">
        <v>47</v>
      </c>
      <c r="D433" s="83">
        <v>12.09</v>
      </c>
      <c r="E433" s="82">
        <v>2</v>
      </c>
      <c r="F433" s="65">
        <v>17697</v>
      </c>
      <c r="G433" s="65">
        <v>4.04</v>
      </c>
      <c r="H433" s="82">
        <f t="shared" si="389"/>
        <v>71495.88</v>
      </c>
      <c r="I433" s="82">
        <f t="shared" si="372"/>
        <v>167300.35920000001</v>
      </c>
      <c r="J433" s="65">
        <v>25</v>
      </c>
      <c r="K433" s="82">
        <f t="shared" si="390"/>
        <v>41825.089800000002</v>
      </c>
      <c r="L433" s="19">
        <f t="shared" si="365"/>
        <v>209125.44900000002</v>
      </c>
      <c r="M433" s="65"/>
      <c r="N433" s="65"/>
      <c r="O433" s="65"/>
      <c r="P433" s="84">
        <f t="shared" si="395"/>
        <v>0</v>
      </c>
      <c r="Q433" s="65"/>
      <c r="R433" s="82">
        <f t="shared" si="391"/>
        <v>0</v>
      </c>
      <c r="S433" s="65"/>
      <c r="T433" s="82">
        <f t="shared" si="392"/>
        <v>0</v>
      </c>
      <c r="U433" s="19">
        <f t="shared" si="369"/>
        <v>20912.544900000001</v>
      </c>
      <c r="V433" s="19">
        <f t="shared" si="393"/>
        <v>230037.99390000003</v>
      </c>
      <c r="W433" s="85">
        <v>1</v>
      </c>
      <c r="X433" s="82">
        <f t="shared" si="394"/>
        <v>230037.99390000003</v>
      </c>
    </row>
    <row r="434" spans="1:79" ht="39.75" customHeight="1">
      <c r="A434" s="91"/>
      <c r="B434" s="279" t="s">
        <v>341</v>
      </c>
      <c r="C434" s="66" t="s">
        <v>43</v>
      </c>
      <c r="D434" s="83">
        <v>38.049999999999997</v>
      </c>
      <c r="E434" s="81" t="s">
        <v>22</v>
      </c>
      <c r="F434" s="65">
        <v>17697</v>
      </c>
      <c r="G434" s="65">
        <v>4.53</v>
      </c>
      <c r="H434" s="82">
        <f t="shared" si="389"/>
        <v>80167.41</v>
      </c>
      <c r="I434" s="82">
        <f t="shared" si="372"/>
        <v>187591.73939999999</v>
      </c>
      <c r="J434" s="65">
        <v>25</v>
      </c>
      <c r="K434" s="82">
        <f t="shared" si="390"/>
        <v>46897.934849999998</v>
      </c>
      <c r="L434" s="19">
        <f t="shared" si="365"/>
        <v>234489.67424999998</v>
      </c>
      <c r="M434" s="65"/>
      <c r="N434" s="65"/>
      <c r="O434" s="65"/>
      <c r="P434" s="84">
        <f t="shared" si="395"/>
        <v>0</v>
      </c>
      <c r="Q434" s="65">
        <v>150</v>
      </c>
      <c r="R434" s="82">
        <f t="shared" si="391"/>
        <v>26545.5</v>
      </c>
      <c r="S434" s="65"/>
      <c r="T434" s="82">
        <f t="shared" si="392"/>
        <v>0</v>
      </c>
      <c r="U434" s="19">
        <f t="shared" si="369"/>
        <v>23448.967424999995</v>
      </c>
      <c r="V434" s="19">
        <f t="shared" si="393"/>
        <v>284484.14167499996</v>
      </c>
      <c r="W434" s="85">
        <v>1</v>
      </c>
      <c r="X434" s="82">
        <f t="shared" si="394"/>
        <v>284484.14167499996</v>
      </c>
    </row>
    <row r="435" spans="1:79" ht="63.75" customHeight="1">
      <c r="A435" s="91"/>
      <c r="B435" s="111" t="s">
        <v>342</v>
      </c>
      <c r="C435" s="66" t="s">
        <v>44</v>
      </c>
      <c r="D435" s="83">
        <v>17.11</v>
      </c>
      <c r="E435" s="82">
        <v>1</v>
      </c>
      <c r="F435" s="65">
        <v>17697</v>
      </c>
      <c r="G435" s="65">
        <v>4.26</v>
      </c>
      <c r="H435" s="82">
        <f t="shared" si="389"/>
        <v>75389.22</v>
      </c>
      <c r="I435" s="82">
        <f t="shared" si="372"/>
        <v>176410.77479999998</v>
      </c>
      <c r="J435" s="65">
        <v>25</v>
      </c>
      <c r="K435" s="82">
        <f t="shared" si="390"/>
        <v>44102.693699999996</v>
      </c>
      <c r="L435" s="19">
        <f t="shared" si="365"/>
        <v>220513.46849999999</v>
      </c>
      <c r="M435" s="65"/>
      <c r="N435" s="65"/>
      <c r="O435" s="65"/>
      <c r="P435" s="84">
        <f t="shared" si="395"/>
        <v>0</v>
      </c>
      <c r="Q435" s="65"/>
      <c r="R435" s="82">
        <f t="shared" si="391"/>
        <v>0</v>
      </c>
      <c r="S435" s="65"/>
      <c r="T435" s="82">
        <f t="shared" si="392"/>
        <v>0</v>
      </c>
      <c r="U435" s="19">
        <f t="shared" si="369"/>
        <v>22051.346850000002</v>
      </c>
      <c r="V435" s="19">
        <f t="shared" si="393"/>
        <v>242564.81534999999</v>
      </c>
      <c r="W435" s="85">
        <v>0.75</v>
      </c>
      <c r="X435" s="82">
        <f t="shared" si="394"/>
        <v>181923.61151249998</v>
      </c>
    </row>
    <row r="436" spans="1:79" ht="36">
      <c r="A436" s="91"/>
      <c r="B436" s="278" t="s">
        <v>185</v>
      </c>
      <c r="C436" s="66" t="s">
        <v>44</v>
      </c>
      <c r="D436" s="83">
        <v>41.04</v>
      </c>
      <c r="E436" s="82">
        <v>1</v>
      </c>
      <c r="F436" s="65">
        <v>17697</v>
      </c>
      <c r="G436" s="65">
        <v>4.41</v>
      </c>
      <c r="H436" s="82">
        <f t="shared" si="389"/>
        <v>78043.77</v>
      </c>
      <c r="I436" s="82">
        <f t="shared" si="372"/>
        <v>182622.42180000001</v>
      </c>
      <c r="J436" s="65">
        <v>25</v>
      </c>
      <c r="K436" s="82">
        <f t="shared" si="390"/>
        <v>45655.605450000003</v>
      </c>
      <c r="L436" s="19">
        <f t="shared" si="365"/>
        <v>228278.02725000001</v>
      </c>
      <c r="M436" s="65"/>
      <c r="N436" s="65"/>
      <c r="O436" s="65"/>
      <c r="P436" s="84">
        <f t="shared" si="395"/>
        <v>0</v>
      </c>
      <c r="Q436" s="65">
        <v>150</v>
      </c>
      <c r="R436" s="82">
        <f t="shared" si="391"/>
        <v>26545.5</v>
      </c>
      <c r="S436" s="65"/>
      <c r="T436" s="82">
        <f t="shared" si="392"/>
        <v>0</v>
      </c>
      <c r="U436" s="19">
        <f t="shared" si="369"/>
        <v>22827.802725000001</v>
      </c>
      <c r="V436" s="19">
        <f t="shared" si="393"/>
        <v>277651.329975</v>
      </c>
      <c r="W436" s="85">
        <v>0.75</v>
      </c>
      <c r="X436" s="82">
        <f t="shared" si="394"/>
        <v>208238.49748125</v>
      </c>
    </row>
    <row r="437" spans="1:79" ht="36">
      <c r="A437" s="91"/>
      <c r="B437" s="176" t="s">
        <v>186</v>
      </c>
      <c r="C437" s="66" t="s">
        <v>44</v>
      </c>
      <c r="D437" s="83">
        <v>41.04</v>
      </c>
      <c r="E437" s="82">
        <v>1</v>
      </c>
      <c r="F437" s="65">
        <v>17697</v>
      </c>
      <c r="G437" s="65">
        <v>4.41</v>
      </c>
      <c r="H437" s="82">
        <f t="shared" si="389"/>
        <v>78043.77</v>
      </c>
      <c r="I437" s="82">
        <f t="shared" si="372"/>
        <v>182622.42180000001</v>
      </c>
      <c r="J437" s="65">
        <v>25</v>
      </c>
      <c r="K437" s="82">
        <f t="shared" si="390"/>
        <v>45655.605450000003</v>
      </c>
      <c r="L437" s="19">
        <f t="shared" si="365"/>
        <v>228278.02725000001</v>
      </c>
      <c r="M437" s="65"/>
      <c r="N437" s="65"/>
      <c r="O437" s="65">
        <v>190</v>
      </c>
      <c r="P437" s="84">
        <f t="shared" si="395"/>
        <v>33624.300000000003</v>
      </c>
      <c r="Q437" s="65">
        <v>150</v>
      </c>
      <c r="R437" s="82">
        <f t="shared" si="391"/>
        <v>26545.5</v>
      </c>
      <c r="S437" s="65"/>
      <c r="T437" s="82">
        <f t="shared" si="392"/>
        <v>0</v>
      </c>
      <c r="U437" s="19">
        <f t="shared" si="369"/>
        <v>22827.802725000001</v>
      </c>
      <c r="V437" s="19">
        <f t="shared" si="393"/>
        <v>311275.62997500005</v>
      </c>
      <c r="W437" s="85">
        <v>0.25</v>
      </c>
      <c r="X437" s="82">
        <f t="shared" si="394"/>
        <v>77818.907493750012</v>
      </c>
    </row>
    <row r="438" spans="1:79" ht="36">
      <c r="A438" s="91"/>
      <c r="B438" s="176" t="s">
        <v>343</v>
      </c>
      <c r="C438" s="66" t="s">
        <v>47</v>
      </c>
      <c r="D438" s="83">
        <v>12.07</v>
      </c>
      <c r="E438" s="82">
        <v>2</v>
      </c>
      <c r="F438" s="65">
        <v>17697</v>
      </c>
      <c r="G438" s="65">
        <v>4.04</v>
      </c>
      <c r="H438" s="82">
        <f t="shared" ref="H438" si="396">F438*G438</f>
        <v>71495.88</v>
      </c>
      <c r="I438" s="82">
        <f t="shared" si="372"/>
        <v>167300.35920000001</v>
      </c>
      <c r="J438" s="65">
        <v>25</v>
      </c>
      <c r="K438" s="82">
        <f t="shared" ref="K438" si="397">I438*25%</f>
        <v>41825.089800000002</v>
      </c>
      <c r="L438" s="19">
        <f t="shared" si="365"/>
        <v>209125.44900000002</v>
      </c>
      <c r="M438" s="65"/>
      <c r="N438" s="65"/>
      <c r="O438" s="65"/>
      <c r="P438" s="84">
        <f t="shared" ref="P438" si="398">O438*F438/100</f>
        <v>0</v>
      </c>
      <c r="Q438" s="65">
        <v>150</v>
      </c>
      <c r="R438" s="82">
        <f t="shared" ref="R438" si="399">Q438*F438/100</f>
        <v>26545.5</v>
      </c>
      <c r="S438" s="65"/>
      <c r="T438" s="82">
        <f t="shared" ref="T438" si="400">S438*F438/100</f>
        <v>0</v>
      </c>
      <c r="U438" s="19">
        <f t="shared" si="369"/>
        <v>20912.544900000001</v>
      </c>
      <c r="V438" s="19">
        <f t="shared" ref="V438" si="401">I438+K438+N438+P438+R438+T438+U438</f>
        <v>256583.49390000003</v>
      </c>
      <c r="W438" s="85">
        <v>0.75</v>
      </c>
      <c r="X438" s="82">
        <f t="shared" ref="X438" si="402">V438*W438</f>
        <v>192437.62042500003</v>
      </c>
    </row>
    <row r="439" spans="1:79" ht="36">
      <c r="A439" s="91"/>
      <c r="B439" s="176" t="s">
        <v>343</v>
      </c>
      <c r="C439" s="66" t="s">
        <v>41</v>
      </c>
      <c r="D439" s="83">
        <v>10.130000000000001</v>
      </c>
      <c r="E439" s="82">
        <v>2</v>
      </c>
      <c r="F439" s="65">
        <v>17697</v>
      </c>
      <c r="G439" s="65">
        <v>3.57</v>
      </c>
      <c r="H439" s="82">
        <f t="shared" ref="H439" si="403">F439*G439</f>
        <v>63178.289999999994</v>
      </c>
      <c r="I439" s="82">
        <f t="shared" ref="I439" si="404">H439*2.34</f>
        <v>147837.19859999997</v>
      </c>
      <c r="J439" s="65">
        <v>25</v>
      </c>
      <c r="K439" s="82">
        <f t="shared" ref="K439" si="405">I439*25%</f>
        <v>36959.299649999994</v>
      </c>
      <c r="L439" s="19">
        <f t="shared" ref="L439" si="406">I439+K439</f>
        <v>184796.49824999998</v>
      </c>
      <c r="M439" s="65"/>
      <c r="N439" s="65"/>
      <c r="O439" s="65"/>
      <c r="P439" s="84">
        <f t="shared" ref="P439" si="407">O439*F439/100</f>
        <v>0</v>
      </c>
      <c r="Q439" s="65">
        <v>150</v>
      </c>
      <c r="R439" s="82">
        <f t="shared" ref="R439" si="408">Q439*F439/100</f>
        <v>26545.5</v>
      </c>
      <c r="S439" s="65"/>
      <c r="T439" s="82">
        <f t="shared" ref="T439" si="409">S439*F439/100</f>
        <v>0</v>
      </c>
      <c r="U439" s="19">
        <f t="shared" ref="U439" si="410">(I439+K439)*10/100</f>
        <v>18479.649824999997</v>
      </c>
      <c r="V439" s="19">
        <f t="shared" ref="V439" si="411">I439+K439+N439+P439+R439+T439+U439</f>
        <v>229821.64807499998</v>
      </c>
      <c r="W439" s="85">
        <v>0.25</v>
      </c>
      <c r="X439" s="82">
        <f t="shared" ref="X439" si="412">V439*W439</f>
        <v>57455.412018749994</v>
      </c>
    </row>
    <row r="440" spans="1:79" ht="36">
      <c r="A440" s="91"/>
      <c r="B440" s="176" t="s">
        <v>343</v>
      </c>
      <c r="C440" s="66" t="s">
        <v>41</v>
      </c>
      <c r="D440" s="83">
        <v>26.07</v>
      </c>
      <c r="E440" s="82" t="s">
        <v>223</v>
      </c>
      <c r="F440" s="65">
        <v>17697</v>
      </c>
      <c r="G440" s="65">
        <v>3.73</v>
      </c>
      <c r="H440" s="82">
        <f t="shared" ref="H440" si="413">F440*G440</f>
        <v>66009.81</v>
      </c>
      <c r="I440" s="82">
        <f t="shared" si="372"/>
        <v>154462.95539999998</v>
      </c>
      <c r="J440" s="65">
        <v>25</v>
      </c>
      <c r="K440" s="82">
        <f t="shared" ref="K440" si="414">I440*25%</f>
        <v>38615.738849999994</v>
      </c>
      <c r="L440" s="19">
        <f t="shared" si="365"/>
        <v>193078.69424999997</v>
      </c>
      <c r="M440" s="65"/>
      <c r="N440" s="65"/>
      <c r="O440" s="65"/>
      <c r="P440" s="84">
        <f t="shared" ref="P440" si="415">O440*F440/100</f>
        <v>0</v>
      </c>
      <c r="Q440" s="65">
        <v>150</v>
      </c>
      <c r="R440" s="82">
        <f t="shared" ref="R440" si="416">Q440*F440/100</f>
        <v>26545.5</v>
      </c>
      <c r="S440" s="65"/>
      <c r="T440" s="82">
        <f t="shared" ref="T440" si="417">S440*F440/100</f>
        <v>0</v>
      </c>
      <c r="U440" s="19">
        <f t="shared" si="369"/>
        <v>19307.869424999997</v>
      </c>
      <c r="V440" s="19">
        <f t="shared" ref="V440" si="418">I440+K440+N440+P440+R440+T440+U440</f>
        <v>238932.06367499998</v>
      </c>
      <c r="W440" s="85">
        <v>0.5</v>
      </c>
      <c r="X440" s="82">
        <f t="shared" ref="X440" si="419">V440*W440</f>
        <v>119466.03183749999</v>
      </c>
    </row>
    <row r="441" spans="1:79" s="93" customFormat="1" ht="18">
      <c r="A441" s="181"/>
      <c r="B441" s="176" t="s">
        <v>187</v>
      </c>
      <c r="C441" s="66" t="s">
        <v>44</v>
      </c>
      <c r="D441" s="83">
        <v>26.07</v>
      </c>
      <c r="E441" s="82">
        <v>1</v>
      </c>
      <c r="F441" s="65">
        <v>17697</v>
      </c>
      <c r="G441" s="65">
        <v>4.41</v>
      </c>
      <c r="H441" s="82">
        <f>F441*G441</f>
        <v>78043.77</v>
      </c>
      <c r="I441" s="82">
        <f t="shared" si="372"/>
        <v>182622.42180000001</v>
      </c>
      <c r="J441" s="65">
        <v>25</v>
      </c>
      <c r="K441" s="82">
        <f>I441*25%</f>
        <v>45655.605450000003</v>
      </c>
      <c r="L441" s="19">
        <f t="shared" si="365"/>
        <v>228278.02725000001</v>
      </c>
      <c r="M441" s="65"/>
      <c r="N441" s="65"/>
      <c r="O441" s="65"/>
      <c r="P441" s="84">
        <f>O441*F441/100</f>
        <v>0</v>
      </c>
      <c r="Q441" s="65">
        <v>150</v>
      </c>
      <c r="R441" s="82">
        <f>Q441*F441/100</f>
        <v>26545.5</v>
      </c>
      <c r="S441" s="65"/>
      <c r="T441" s="82">
        <f>S441*F441/100</f>
        <v>0</v>
      </c>
      <c r="U441" s="19">
        <f t="shared" si="369"/>
        <v>22827.802725000001</v>
      </c>
      <c r="V441" s="19">
        <f>I441+K441+N441+P441+R441+T441+U441</f>
        <v>277651.329975</v>
      </c>
      <c r="W441" s="85">
        <v>0.5</v>
      </c>
      <c r="X441" s="82">
        <f>V441*W441</f>
        <v>138825.6649875</v>
      </c>
      <c r="Y441" s="100"/>
      <c r="Z441" s="100"/>
      <c r="AA441" s="100"/>
      <c r="AB441" s="100"/>
      <c r="AC441" s="100"/>
      <c r="AD441" s="100"/>
      <c r="AE441" s="100"/>
      <c r="AF441" s="100"/>
      <c r="AG441" s="100"/>
      <c r="AH441" s="100"/>
      <c r="AI441" s="100"/>
      <c r="AJ441" s="100"/>
      <c r="AK441" s="100"/>
      <c r="AL441" s="100"/>
      <c r="AM441" s="100"/>
      <c r="AN441" s="100"/>
      <c r="AO441" s="100"/>
      <c r="AP441" s="100"/>
      <c r="AQ441" s="100"/>
      <c r="AR441" s="100"/>
      <c r="AS441" s="100"/>
      <c r="AT441" s="100"/>
      <c r="AU441" s="100"/>
      <c r="AV441" s="100"/>
      <c r="AW441" s="100"/>
      <c r="AX441" s="100"/>
      <c r="AY441" s="100"/>
      <c r="AZ441" s="100"/>
      <c r="BA441" s="100"/>
      <c r="BB441" s="100"/>
      <c r="BC441" s="100"/>
      <c r="BD441" s="100"/>
      <c r="BE441" s="100"/>
      <c r="BF441" s="100"/>
      <c r="BG441" s="100"/>
      <c r="BH441" s="100"/>
      <c r="BI441" s="100"/>
      <c r="BJ441" s="100"/>
      <c r="BK441" s="100"/>
      <c r="BL441" s="100"/>
      <c r="BM441" s="100"/>
      <c r="BN441" s="100"/>
      <c r="BO441" s="100"/>
      <c r="BP441" s="100"/>
      <c r="BQ441" s="100"/>
      <c r="BR441" s="100"/>
      <c r="BS441" s="100"/>
      <c r="BT441" s="100"/>
      <c r="BU441" s="100"/>
      <c r="BV441" s="100"/>
      <c r="BW441" s="100"/>
      <c r="BX441" s="100"/>
      <c r="BY441" s="100"/>
      <c r="BZ441" s="100"/>
      <c r="CA441" s="100"/>
    </row>
    <row r="442" spans="1:79" s="89" customFormat="1" ht="64.5" customHeight="1">
      <c r="A442" s="125"/>
      <c r="B442" s="111" t="s">
        <v>344</v>
      </c>
      <c r="C442" s="66" t="s">
        <v>47</v>
      </c>
      <c r="D442" s="83">
        <v>8.0500000000000007</v>
      </c>
      <c r="E442" s="82">
        <v>2</v>
      </c>
      <c r="F442" s="65">
        <v>17697</v>
      </c>
      <c r="G442" s="65">
        <v>3.98</v>
      </c>
      <c r="H442" s="82">
        <f>F442*G442</f>
        <v>70434.06</v>
      </c>
      <c r="I442" s="82">
        <f t="shared" si="372"/>
        <v>164815.70039999997</v>
      </c>
      <c r="J442" s="65">
        <v>25</v>
      </c>
      <c r="K442" s="82">
        <f>I442*25%</f>
        <v>41203.925099999993</v>
      </c>
      <c r="L442" s="19">
        <f t="shared" si="365"/>
        <v>206019.62549999997</v>
      </c>
      <c r="M442" s="65"/>
      <c r="N442" s="65"/>
      <c r="O442" s="65"/>
      <c r="P442" s="84">
        <f>O442*F442/100</f>
        <v>0</v>
      </c>
      <c r="Q442" s="65"/>
      <c r="R442" s="82">
        <f>Q442*F442/100</f>
        <v>0</v>
      </c>
      <c r="S442" s="65"/>
      <c r="T442" s="82">
        <f>S442*F442/100</f>
        <v>0</v>
      </c>
      <c r="U442" s="19">
        <f t="shared" si="369"/>
        <v>20601.962549999997</v>
      </c>
      <c r="V442" s="19">
        <f>I442+K442+N442+P442+R442+T442+U442</f>
        <v>226621.58804999996</v>
      </c>
      <c r="W442" s="85">
        <v>0.5</v>
      </c>
      <c r="X442" s="82">
        <f>V442*W442</f>
        <v>113310.79402499998</v>
      </c>
      <c r="Y442" s="86"/>
      <c r="Z442" s="86"/>
      <c r="AA442" s="86"/>
      <c r="AB442" s="86"/>
      <c r="AC442" s="86"/>
      <c r="AD442" s="86"/>
      <c r="AE442" s="86"/>
      <c r="AF442" s="86"/>
      <c r="AG442" s="86"/>
      <c r="AH442" s="86"/>
      <c r="AI442" s="86"/>
      <c r="AJ442" s="86"/>
      <c r="AK442" s="86"/>
      <c r="AL442" s="86"/>
      <c r="AM442" s="86"/>
      <c r="AN442" s="86"/>
      <c r="AO442" s="86"/>
      <c r="AP442" s="86"/>
      <c r="AQ442" s="86"/>
      <c r="AR442" s="86"/>
      <c r="AS442" s="86"/>
      <c r="AT442" s="86"/>
      <c r="AU442" s="86"/>
      <c r="AV442" s="86"/>
      <c r="AW442" s="86"/>
      <c r="AX442" s="86"/>
      <c r="AY442" s="86"/>
      <c r="AZ442" s="86"/>
      <c r="BA442" s="86"/>
      <c r="BB442" s="86"/>
      <c r="BC442" s="86"/>
      <c r="BD442" s="86"/>
      <c r="BE442" s="86"/>
      <c r="BF442" s="86"/>
      <c r="BG442" s="86"/>
      <c r="BH442" s="86"/>
      <c r="BI442" s="86"/>
      <c r="BJ442" s="86"/>
      <c r="BK442" s="86"/>
      <c r="BL442" s="86"/>
      <c r="BM442" s="86"/>
      <c r="BN442" s="86"/>
      <c r="BO442" s="86"/>
      <c r="BP442" s="86"/>
      <c r="BQ442" s="86"/>
      <c r="BR442" s="86"/>
      <c r="BS442" s="86"/>
      <c r="BT442" s="86"/>
      <c r="BU442" s="86"/>
      <c r="BV442" s="86"/>
      <c r="BW442" s="86"/>
      <c r="BX442" s="86"/>
      <c r="BY442" s="86"/>
      <c r="BZ442" s="86"/>
      <c r="CA442" s="86"/>
    </row>
    <row r="443" spans="1:79" s="89" customFormat="1" ht="36.75" customHeight="1">
      <c r="A443" s="125"/>
      <c r="B443" s="111" t="s">
        <v>343</v>
      </c>
      <c r="C443" s="66" t="s">
        <v>47</v>
      </c>
      <c r="D443" s="83">
        <v>8.0500000000000007</v>
      </c>
      <c r="E443" s="82">
        <v>2</v>
      </c>
      <c r="F443" s="65">
        <v>17697</v>
      </c>
      <c r="G443" s="65">
        <v>3.98</v>
      </c>
      <c r="H443" s="82">
        <f>F443*G443</f>
        <v>70434.06</v>
      </c>
      <c r="I443" s="82">
        <f t="shared" si="372"/>
        <v>164815.70039999997</v>
      </c>
      <c r="J443" s="65">
        <v>25</v>
      </c>
      <c r="K443" s="82">
        <f>I443*25%</f>
        <v>41203.925099999993</v>
      </c>
      <c r="L443" s="19">
        <f t="shared" si="365"/>
        <v>206019.62549999997</v>
      </c>
      <c r="M443" s="65"/>
      <c r="N443" s="65"/>
      <c r="O443" s="65"/>
      <c r="P443" s="84">
        <f>O443*F443/100</f>
        <v>0</v>
      </c>
      <c r="Q443" s="65">
        <v>150</v>
      </c>
      <c r="R443" s="82">
        <f>Q443*F443/100</f>
        <v>26545.5</v>
      </c>
      <c r="S443" s="65"/>
      <c r="T443" s="82">
        <f>S443*F443/100</f>
        <v>0</v>
      </c>
      <c r="U443" s="19">
        <f t="shared" si="369"/>
        <v>20601.962549999997</v>
      </c>
      <c r="V443" s="19">
        <f>I443+K443+N443+P443+R443+T443+U443</f>
        <v>253167.08804999996</v>
      </c>
      <c r="W443" s="85">
        <v>0.5</v>
      </c>
      <c r="X443" s="82">
        <f>V443*W443</f>
        <v>126583.54402499998</v>
      </c>
      <c r="Y443" s="86"/>
      <c r="Z443" s="86"/>
      <c r="AA443" s="86"/>
      <c r="AB443" s="86"/>
      <c r="AC443" s="86"/>
      <c r="AD443" s="86"/>
      <c r="AE443" s="86"/>
      <c r="AF443" s="86"/>
      <c r="AG443" s="86"/>
      <c r="AH443" s="86"/>
      <c r="AI443" s="86"/>
      <c r="AJ443" s="86"/>
      <c r="AK443" s="86"/>
      <c r="AL443" s="86"/>
      <c r="AM443" s="86"/>
      <c r="AN443" s="86"/>
      <c r="AO443" s="86"/>
      <c r="AP443" s="86"/>
      <c r="AQ443" s="86"/>
      <c r="AR443" s="86"/>
      <c r="AS443" s="86"/>
      <c r="AT443" s="86"/>
      <c r="AU443" s="86"/>
      <c r="AV443" s="86"/>
      <c r="AW443" s="86"/>
      <c r="AX443" s="86"/>
      <c r="AY443" s="86"/>
      <c r="AZ443" s="86"/>
      <c r="BA443" s="86"/>
      <c r="BB443" s="86"/>
      <c r="BC443" s="86"/>
      <c r="BD443" s="86"/>
      <c r="BE443" s="86"/>
      <c r="BF443" s="86"/>
      <c r="BG443" s="86"/>
      <c r="BH443" s="86"/>
      <c r="BI443" s="86"/>
      <c r="BJ443" s="86"/>
      <c r="BK443" s="86"/>
      <c r="BL443" s="86"/>
      <c r="BM443" s="86"/>
      <c r="BN443" s="86"/>
      <c r="BO443" s="86"/>
      <c r="BP443" s="86"/>
      <c r="BQ443" s="86"/>
      <c r="BR443" s="86"/>
      <c r="BS443" s="86"/>
      <c r="BT443" s="86"/>
      <c r="BU443" s="86"/>
      <c r="BV443" s="86"/>
      <c r="BW443" s="86"/>
      <c r="BX443" s="86"/>
      <c r="BY443" s="86"/>
      <c r="BZ443" s="86"/>
      <c r="CA443" s="86"/>
    </row>
    <row r="444" spans="1:79" ht="30.75">
      <c r="A444" s="91"/>
      <c r="B444" s="111" t="s">
        <v>345</v>
      </c>
      <c r="C444" s="66" t="s">
        <v>47</v>
      </c>
      <c r="D444" s="83">
        <v>7.11</v>
      </c>
      <c r="E444" s="82">
        <v>2</v>
      </c>
      <c r="F444" s="65">
        <v>17697</v>
      </c>
      <c r="G444" s="65">
        <v>3.98</v>
      </c>
      <c r="H444" s="82">
        <f t="shared" ref="H444:H449" si="420">F444*G444</f>
        <v>70434.06</v>
      </c>
      <c r="I444" s="82">
        <f t="shared" si="372"/>
        <v>164815.70039999997</v>
      </c>
      <c r="J444" s="65">
        <v>25</v>
      </c>
      <c r="K444" s="82">
        <f t="shared" ref="K444:K448" si="421">I444*25%</f>
        <v>41203.925099999993</v>
      </c>
      <c r="L444" s="19">
        <f t="shared" si="365"/>
        <v>206019.62549999997</v>
      </c>
      <c r="M444" s="65"/>
      <c r="N444" s="65"/>
      <c r="O444" s="65"/>
      <c r="P444" s="84">
        <f t="shared" ref="P444:P466" si="422">O444*F444/100</f>
        <v>0</v>
      </c>
      <c r="Q444" s="65">
        <v>150</v>
      </c>
      <c r="R444" s="82">
        <f t="shared" ref="R444:R448" si="423">Q444*F444/100</f>
        <v>26545.5</v>
      </c>
      <c r="S444" s="65"/>
      <c r="T444" s="82">
        <f t="shared" ref="T444:T449" si="424">S444*F444/100</f>
        <v>0</v>
      </c>
      <c r="U444" s="19">
        <f t="shared" si="369"/>
        <v>20601.962549999997</v>
      </c>
      <c r="V444" s="19">
        <f t="shared" ref="V444:V448" si="425">I444+K444+N444+P444+R444+T444+U444</f>
        <v>253167.08804999996</v>
      </c>
      <c r="W444" s="85">
        <v>0.5</v>
      </c>
      <c r="X444" s="82">
        <f t="shared" ref="X444:X448" si="426">V444*W444</f>
        <v>126583.54402499998</v>
      </c>
    </row>
    <row r="445" spans="1:79" ht="18">
      <c r="A445" s="91"/>
      <c r="B445" s="111" t="s">
        <v>346</v>
      </c>
      <c r="C445" s="66" t="s">
        <v>47</v>
      </c>
      <c r="D445" s="83">
        <v>7.11</v>
      </c>
      <c r="E445" s="82">
        <v>2</v>
      </c>
      <c r="F445" s="65">
        <v>17697</v>
      </c>
      <c r="G445" s="65">
        <v>3.98</v>
      </c>
      <c r="H445" s="82">
        <f t="shared" si="420"/>
        <v>70434.06</v>
      </c>
      <c r="I445" s="82">
        <f t="shared" si="372"/>
        <v>164815.70039999997</v>
      </c>
      <c r="J445" s="65">
        <v>25</v>
      </c>
      <c r="K445" s="82">
        <f t="shared" si="421"/>
        <v>41203.925099999993</v>
      </c>
      <c r="L445" s="19">
        <f t="shared" si="365"/>
        <v>206019.62549999997</v>
      </c>
      <c r="M445" s="65"/>
      <c r="N445" s="65"/>
      <c r="O445" s="65"/>
      <c r="P445" s="84">
        <f t="shared" si="422"/>
        <v>0</v>
      </c>
      <c r="Q445" s="65">
        <v>150</v>
      </c>
      <c r="R445" s="82">
        <f t="shared" si="423"/>
        <v>26545.5</v>
      </c>
      <c r="S445" s="65"/>
      <c r="T445" s="82">
        <f t="shared" si="424"/>
        <v>0</v>
      </c>
      <c r="U445" s="19">
        <f t="shared" si="369"/>
        <v>20601.962549999997</v>
      </c>
      <c r="V445" s="19">
        <f t="shared" si="425"/>
        <v>253167.08804999996</v>
      </c>
      <c r="W445" s="85">
        <v>0.5</v>
      </c>
      <c r="X445" s="82">
        <f t="shared" si="426"/>
        <v>126583.54402499998</v>
      </c>
    </row>
    <row r="446" spans="1:79" ht="18">
      <c r="A446" s="91"/>
      <c r="B446" s="279" t="s">
        <v>402</v>
      </c>
      <c r="C446" s="66" t="s">
        <v>41</v>
      </c>
      <c r="D446" s="83">
        <v>0.09</v>
      </c>
      <c r="E446" s="81" t="s">
        <v>223</v>
      </c>
      <c r="F446" s="65">
        <v>17697</v>
      </c>
      <c r="G446" s="65">
        <v>3.32</v>
      </c>
      <c r="H446" s="82">
        <f t="shared" si="420"/>
        <v>58754.039999999994</v>
      </c>
      <c r="I446" s="82">
        <f t="shared" si="372"/>
        <v>137484.45359999998</v>
      </c>
      <c r="J446" s="65">
        <v>25</v>
      </c>
      <c r="K446" s="82">
        <f t="shared" si="421"/>
        <v>34371.113399999995</v>
      </c>
      <c r="L446" s="19">
        <f t="shared" si="365"/>
        <v>171855.56699999998</v>
      </c>
      <c r="M446" s="65"/>
      <c r="N446" s="65"/>
      <c r="O446" s="65"/>
      <c r="P446" s="84">
        <f t="shared" si="422"/>
        <v>0</v>
      </c>
      <c r="Q446" s="65">
        <v>150</v>
      </c>
      <c r="R446" s="82">
        <f t="shared" si="423"/>
        <v>26545.5</v>
      </c>
      <c r="S446" s="65"/>
      <c r="T446" s="82">
        <f t="shared" si="424"/>
        <v>0</v>
      </c>
      <c r="U446" s="19">
        <f t="shared" si="369"/>
        <v>17185.556700000001</v>
      </c>
      <c r="V446" s="19">
        <f t="shared" si="425"/>
        <v>215586.6237</v>
      </c>
      <c r="W446" s="85">
        <v>0.75</v>
      </c>
      <c r="X446" s="82">
        <f t="shared" si="426"/>
        <v>161689.967775</v>
      </c>
    </row>
    <row r="447" spans="1:79" ht="39" customHeight="1">
      <c r="A447" s="91"/>
      <c r="B447" s="111" t="s">
        <v>403</v>
      </c>
      <c r="C447" s="66" t="s">
        <v>41</v>
      </c>
      <c r="D447" s="83">
        <v>0.09</v>
      </c>
      <c r="E447" s="81" t="s">
        <v>223</v>
      </c>
      <c r="F447" s="65">
        <v>17697</v>
      </c>
      <c r="G447" s="65">
        <v>3.32</v>
      </c>
      <c r="H447" s="82">
        <f t="shared" si="420"/>
        <v>58754.039999999994</v>
      </c>
      <c r="I447" s="82">
        <f t="shared" si="372"/>
        <v>137484.45359999998</v>
      </c>
      <c r="J447" s="65">
        <v>25</v>
      </c>
      <c r="K447" s="82">
        <f t="shared" si="421"/>
        <v>34371.113399999995</v>
      </c>
      <c r="L447" s="19">
        <f t="shared" si="365"/>
        <v>171855.56699999998</v>
      </c>
      <c r="M447" s="65"/>
      <c r="N447" s="65"/>
      <c r="O447" s="65">
        <v>190</v>
      </c>
      <c r="P447" s="84">
        <f t="shared" si="422"/>
        <v>33624.300000000003</v>
      </c>
      <c r="Q447" s="65">
        <v>150</v>
      </c>
      <c r="R447" s="82">
        <f t="shared" si="423"/>
        <v>26545.5</v>
      </c>
      <c r="S447" s="65"/>
      <c r="T447" s="82">
        <f t="shared" si="424"/>
        <v>0</v>
      </c>
      <c r="U447" s="19">
        <f t="shared" si="369"/>
        <v>17185.556700000001</v>
      </c>
      <c r="V447" s="19">
        <f t="shared" si="425"/>
        <v>249210.92369999998</v>
      </c>
      <c r="W447" s="85">
        <v>0.25</v>
      </c>
      <c r="X447" s="82">
        <f t="shared" si="426"/>
        <v>62302.730924999996</v>
      </c>
    </row>
    <row r="448" spans="1:79" ht="34.5" customHeight="1">
      <c r="A448" s="91"/>
      <c r="B448" s="111" t="s">
        <v>347</v>
      </c>
      <c r="C448" s="66" t="s">
        <v>43</v>
      </c>
      <c r="D448" s="65">
        <v>47</v>
      </c>
      <c r="E448" s="81" t="s">
        <v>22</v>
      </c>
      <c r="F448" s="65">
        <v>17697</v>
      </c>
      <c r="G448" s="65">
        <v>4.53</v>
      </c>
      <c r="H448" s="82">
        <f t="shared" si="420"/>
        <v>80167.41</v>
      </c>
      <c r="I448" s="82">
        <f t="shared" si="372"/>
        <v>187591.73939999999</v>
      </c>
      <c r="J448" s="65">
        <v>25</v>
      </c>
      <c r="K448" s="82">
        <f t="shared" si="421"/>
        <v>46897.934849999998</v>
      </c>
      <c r="L448" s="19">
        <f t="shared" si="365"/>
        <v>234489.67424999998</v>
      </c>
      <c r="M448" s="65"/>
      <c r="N448" s="65"/>
      <c r="O448" s="65"/>
      <c r="P448" s="84">
        <f t="shared" si="422"/>
        <v>0</v>
      </c>
      <c r="Q448" s="65">
        <v>150</v>
      </c>
      <c r="R448" s="82">
        <f t="shared" si="423"/>
        <v>26545.5</v>
      </c>
      <c r="S448" s="65"/>
      <c r="T448" s="82">
        <f t="shared" si="424"/>
        <v>0</v>
      </c>
      <c r="U448" s="19">
        <f t="shared" si="369"/>
        <v>23448.967424999995</v>
      </c>
      <c r="V448" s="19">
        <f t="shared" si="425"/>
        <v>284484.14167499996</v>
      </c>
      <c r="W448" s="85">
        <v>0.25</v>
      </c>
      <c r="X448" s="82">
        <f t="shared" si="426"/>
        <v>71121.035418749991</v>
      </c>
    </row>
    <row r="449" spans="1:24" ht="33" customHeight="1">
      <c r="A449" s="91"/>
      <c r="B449" s="65" t="s">
        <v>188</v>
      </c>
      <c r="C449" s="66" t="s">
        <v>41</v>
      </c>
      <c r="D449" s="65">
        <v>10.130000000000001</v>
      </c>
      <c r="E449" s="81" t="s">
        <v>223</v>
      </c>
      <c r="F449" s="65">
        <v>17697</v>
      </c>
      <c r="G449" s="65">
        <v>3.57</v>
      </c>
      <c r="H449" s="82">
        <f t="shared" si="420"/>
        <v>63178.289999999994</v>
      </c>
      <c r="I449" s="82">
        <f t="shared" si="372"/>
        <v>147837.19859999997</v>
      </c>
      <c r="J449" s="65">
        <v>25</v>
      </c>
      <c r="K449" s="82">
        <f t="shared" ref="K449:K450" si="427">I449*25%</f>
        <v>36959.299649999994</v>
      </c>
      <c r="L449" s="19">
        <f t="shared" si="365"/>
        <v>184796.49824999998</v>
      </c>
      <c r="M449" s="65"/>
      <c r="N449" s="65"/>
      <c r="O449" s="65"/>
      <c r="P449" s="84">
        <f t="shared" si="422"/>
        <v>0</v>
      </c>
      <c r="Q449" s="65">
        <v>150</v>
      </c>
      <c r="R449" s="82">
        <f t="shared" ref="R449:R450" si="428">Q449*F449/100</f>
        <v>26545.5</v>
      </c>
      <c r="S449" s="65"/>
      <c r="T449" s="82">
        <f t="shared" si="424"/>
        <v>0</v>
      </c>
      <c r="U449" s="19">
        <f t="shared" si="369"/>
        <v>18479.649824999997</v>
      </c>
      <c r="V449" s="19">
        <f t="shared" ref="V449:V450" si="429">I449+K449+N449+P449+R449+T449+U449</f>
        <v>229821.64807499998</v>
      </c>
      <c r="W449" s="85">
        <v>0.75</v>
      </c>
      <c r="X449" s="82">
        <f t="shared" ref="X449:X450" si="430">V449*W449</f>
        <v>172366.23605625</v>
      </c>
    </row>
    <row r="450" spans="1:24" ht="68.25" customHeight="1">
      <c r="A450" s="91"/>
      <c r="B450" s="111" t="s">
        <v>348</v>
      </c>
      <c r="C450" s="66" t="s">
        <v>43</v>
      </c>
      <c r="D450" s="65">
        <v>47</v>
      </c>
      <c r="E450" s="81" t="s">
        <v>22</v>
      </c>
      <c r="F450" s="65">
        <v>17697</v>
      </c>
      <c r="G450" s="65">
        <v>4.53</v>
      </c>
      <c r="H450" s="82">
        <f t="shared" ref="H450" si="431">F450*G450</f>
        <v>80167.41</v>
      </c>
      <c r="I450" s="82">
        <f t="shared" si="372"/>
        <v>187591.73939999999</v>
      </c>
      <c r="J450" s="65">
        <v>25</v>
      </c>
      <c r="K450" s="82">
        <f t="shared" si="427"/>
        <v>46897.934849999998</v>
      </c>
      <c r="L450" s="19">
        <f t="shared" si="365"/>
        <v>234489.67424999998</v>
      </c>
      <c r="M450" s="65"/>
      <c r="N450" s="65"/>
      <c r="O450" s="65"/>
      <c r="P450" s="84">
        <f t="shared" si="422"/>
        <v>0</v>
      </c>
      <c r="Q450" s="65"/>
      <c r="R450" s="82">
        <f t="shared" si="428"/>
        <v>0</v>
      </c>
      <c r="S450" s="65"/>
      <c r="T450" s="82">
        <f t="shared" ref="T450" si="432">S450*F450/100</f>
        <v>0</v>
      </c>
      <c r="U450" s="19">
        <f t="shared" si="369"/>
        <v>23448.967424999995</v>
      </c>
      <c r="V450" s="19">
        <f t="shared" si="429"/>
        <v>257938.64167499996</v>
      </c>
      <c r="W450" s="85">
        <v>0.75</v>
      </c>
      <c r="X450" s="82">
        <f t="shared" si="430"/>
        <v>193453.98125624997</v>
      </c>
    </row>
    <row r="451" spans="1:24" ht="68.25" customHeight="1">
      <c r="A451" s="91"/>
      <c r="B451" s="111" t="s">
        <v>348</v>
      </c>
      <c r="C451" s="66" t="s">
        <v>41</v>
      </c>
      <c r="D451" s="83">
        <v>10.130000000000001</v>
      </c>
      <c r="E451" s="81" t="s">
        <v>223</v>
      </c>
      <c r="F451" s="65">
        <v>17697</v>
      </c>
      <c r="G451" s="65">
        <v>3.57</v>
      </c>
      <c r="H451" s="82">
        <f t="shared" ref="H451" si="433">F451*G451</f>
        <v>63178.289999999994</v>
      </c>
      <c r="I451" s="82">
        <f t="shared" ref="I451" si="434">H451*2.34</f>
        <v>147837.19859999997</v>
      </c>
      <c r="J451" s="65">
        <v>25</v>
      </c>
      <c r="K451" s="82">
        <f t="shared" ref="K451" si="435">I451*25%</f>
        <v>36959.299649999994</v>
      </c>
      <c r="L451" s="19">
        <f t="shared" ref="L451" si="436">I451+K451</f>
        <v>184796.49824999998</v>
      </c>
      <c r="M451" s="65"/>
      <c r="N451" s="65"/>
      <c r="O451" s="65"/>
      <c r="P451" s="84">
        <f t="shared" ref="P451" si="437">O451*F451/100</f>
        <v>0</v>
      </c>
      <c r="Q451" s="65"/>
      <c r="R451" s="82">
        <f t="shared" ref="R451" si="438">Q451*F451/100</f>
        <v>0</v>
      </c>
      <c r="S451" s="65"/>
      <c r="T451" s="82">
        <f t="shared" ref="T451" si="439">S451*F451/100</f>
        <v>0</v>
      </c>
      <c r="U451" s="19">
        <f t="shared" ref="U451" si="440">(I451+K451)*10/100</f>
        <v>18479.649824999997</v>
      </c>
      <c r="V451" s="19">
        <f t="shared" ref="V451" si="441">I451+K451+N451+P451+R451+T451+U451</f>
        <v>203276.14807499998</v>
      </c>
      <c r="W451" s="85">
        <v>0.25</v>
      </c>
      <c r="X451" s="82">
        <f t="shared" ref="X451" si="442">V451*W451</f>
        <v>50819.037018749994</v>
      </c>
    </row>
    <row r="452" spans="1:24" ht="33" customHeight="1">
      <c r="A452" s="91"/>
      <c r="B452" s="155" t="s">
        <v>189</v>
      </c>
      <c r="C452" s="66" t="s">
        <v>41</v>
      </c>
      <c r="D452" s="65">
        <v>45.08</v>
      </c>
      <c r="E452" s="82" t="s">
        <v>223</v>
      </c>
      <c r="F452" s="65">
        <v>17697</v>
      </c>
      <c r="G452" s="65">
        <v>3.73</v>
      </c>
      <c r="H452" s="82">
        <f t="shared" ref="H452:H478" si="443">F452*G452</f>
        <v>66009.81</v>
      </c>
      <c r="I452" s="82">
        <f t="shared" si="372"/>
        <v>154462.95539999998</v>
      </c>
      <c r="J452" s="65">
        <v>25</v>
      </c>
      <c r="K452" s="82">
        <f t="shared" ref="K452:K478" si="444">I452*25%</f>
        <v>38615.738849999994</v>
      </c>
      <c r="L452" s="19">
        <f t="shared" si="365"/>
        <v>193078.69424999997</v>
      </c>
      <c r="M452" s="65"/>
      <c r="N452" s="65"/>
      <c r="O452" s="65"/>
      <c r="P452" s="84">
        <f t="shared" si="422"/>
        <v>0</v>
      </c>
      <c r="Q452" s="65">
        <v>150</v>
      </c>
      <c r="R452" s="82">
        <f t="shared" ref="R452:R478" si="445">Q452*F452/100</f>
        <v>26545.5</v>
      </c>
      <c r="S452" s="65"/>
      <c r="T452" s="82">
        <f t="shared" ref="T452:T478" si="446">S452*F452/100</f>
        <v>0</v>
      </c>
      <c r="U452" s="19">
        <f t="shared" si="369"/>
        <v>19307.869424999997</v>
      </c>
      <c r="V452" s="19">
        <f t="shared" ref="V452:V478" si="447">I452+K452+N452+P452+R452+T452+U452</f>
        <v>238932.06367499998</v>
      </c>
      <c r="W452" s="85">
        <v>0.75</v>
      </c>
      <c r="X452" s="82">
        <f t="shared" ref="X452:X478" si="448">V452*W452</f>
        <v>179199.04775624999</v>
      </c>
    </row>
    <row r="453" spans="1:24" ht="27" customHeight="1">
      <c r="A453" s="91"/>
      <c r="B453" s="65" t="s">
        <v>93</v>
      </c>
      <c r="C453" s="66" t="s">
        <v>41</v>
      </c>
      <c r="D453" s="65">
        <v>45.08</v>
      </c>
      <c r="E453" s="82" t="s">
        <v>223</v>
      </c>
      <c r="F453" s="65">
        <v>17697</v>
      </c>
      <c r="G453" s="65">
        <v>3.73</v>
      </c>
      <c r="H453" s="82">
        <f t="shared" si="443"/>
        <v>66009.81</v>
      </c>
      <c r="I453" s="82">
        <f t="shared" si="372"/>
        <v>154462.95539999998</v>
      </c>
      <c r="J453" s="65">
        <v>25</v>
      </c>
      <c r="K453" s="82">
        <f t="shared" si="444"/>
        <v>38615.738849999994</v>
      </c>
      <c r="L453" s="19">
        <f t="shared" si="365"/>
        <v>193078.69424999997</v>
      </c>
      <c r="M453" s="65"/>
      <c r="N453" s="65"/>
      <c r="O453" s="65">
        <v>190</v>
      </c>
      <c r="P453" s="84">
        <f t="shared" si="422"/>
        <v>33624.300000000003</v>
      </c>
      <c r="Q453" s="65">
        <v>150</v>
      </c>
      <c r="R453" s="82">
        <f t="shared" si="445"/>
        <v>26545.5</v>
      </c>
      <c r="S453" s="65"/>
      <c r="T453" s="82">
        <f t="shared" si="446"/>
        <v>0</v>
      </c>
      <c r="U453" s="19">
        <f t="shared" si="369"/>
        <v>19307.869424999997</v>
      </c>
      <c r="V453" s="19">
        <f t="shared" si="447"/>
        <v>272556.36367499997</v>
      </c>
      <c r="W453" s="85">
        <v>0.25</v>
      </c>
      <c r="X453" s="82">
        <f t="shared" si="448"/>
        <v>68139.090918749993</v>
      </c>
    </row>
    <row r="454" spans="1:24" ht="30.75">
      <c r="A454" s="91"/>
      <c r="B454" s="111" t="s">
        <v>349</v>
      </c>
      <c r="C454" s="66" t="s">
        <v>41</v>
      </c>
      <c r="D454" s="65">
        <v>10.130000000000001</v>
      </c>
      <c r="E454" s="82" t="s">
        <v>223</v>
      </c>
      <c r="F454" s="65">
        <v>17697</v>
      </c>
      <c r="G454" s="65">
        <v>3.57</v>
      </c>
      <c r="H454" s="82">
        <f t="shared" si="443"/>
        <v>63178.289999999994</v>
      </c>
      <c r="I454" s="82">
        <f t="shared" si="372"/>
        <v>147837.19859999997</v>
      </c>
      <c r="J454" s="65">
        <v>25</v>
      </c>
      <c r="K454" s="82">
        <f t="shared" si="444"/>
        <v>36959.299649999994</v>
      </c>
      <c r="L454" s="19">
        <f t="shared" si="365"/>
        <v>184796.49824999998</v>
      </c>
      <c r="M454" s="65"/>
      <c r="N454" s="65"/>
      <c r="O454" s="65"/>
      <c r="P454" s="84">
        <f t="shared" si="422"/>
        <v>0</v>
      </c>
      <c r="Q454" s="65">
        <v>150</v>
      </c>
      <c r="R454" s="82">
        <f t="shared" si="445"/>
        <v>26545.5</v>
      </c>
      <c r="S454" s="65"/>
      <c r="T454" s="82">
        <f t="shared" si="446"/>
        <v>0</v>
      </c>
      <c r="U454" s="19">
        <f t="shared" si="369"/>
        <v>18479.649824999997</v>
      </c>
      <c r="V454" s="19">
        <f t="shared" si="447"/>
        <v>229821.64807499998</v>
      </c>
      <c r="W454" s="85">
        <v>0.5</v>
      </c>
      <c r="X454" s="82">
        <f t="shared" si="448"/>
        <v>114910.82403749999</v>
      </c>
    </row>
    <row r="455" spans="1:24" ht="30.75">
      <c r="A455" s="91"/>
      <c r="B455" s="111" t="s">
        <v>349</v>
      </c>
      <c r="C455" s="66" t="s">
        <v>41</v>
      </c>
      <c r="D455" s="83">
        <v>30.07</v>
      </c>
      <c r="E455" s="82" t="s">
        <v>223</v>
      </c>
      <c r="F455" s="65">
        <v>17697</v>
      </c>
      <c r="G455" s="65">
        <v>3.73</v>
      </c>
      <c r="H455" s="82">
        <f t="shared" si="443"/>
        <v>66009.81</v>
      </c>
      <c r="I455" s="82">
        <f t="shared" si="372"/>
        <v>154462.95539999998</v>
      </c>
      <c r="J455" s="65">
        <v>25</v>
      </c>
      <c r="K455" s="82">
        <f t="shared" si="444"/>
        <v>38615.738849999994</v>
      </c>
      <c r="L455" s="19">
        <f t="shared" si="365"/>
        <v>193078.69424999997</v>
      </c>
      <c r="M455" s="65"/>
      <c r="N455" s="65"/>
      <c r="O455" s="65"/>
      <c r="P455" s="84">
        <f t="shared" si="422"/>
        <v>0</v>
      </c>
      <c r="Q455" s="65">
        <v>150</v>
      </c>
      <c r="R455" s="82">
        <f t="shared" si="445"/>
        <v>26545.5</v>
      </c>
      <c r="S455" s="65"/>
      <c r="T455" s="82">
        <f t="shared" si="446"/>
        <v>0</v>
      </c>
      <c r="U455" s="19">
        <f t="shared" si="369"/>
        <v>19307.869424999997</v>
      </c>
      <c r="V455" s="19">
        <f t="shared" si="447"/>
        <v>238932.06367499998</v>
      </c>
      <c r="W455" s="85">
        <v>0.5</v>
      </c>
      <c r="X455" s="82">
        <f t="shared" si="448"/>
        <v>119466.03183749999</v>
      </c>
    </row>
    <row r="456" spans="1:24" ht="67.5" customHeight="1">
      <c r="A456" s="91"/>
      <c r="B456" s="111" t="s">
        <v>350</v>
      </c>
      <c r="C456" s="66" t="s">
        <v>41</v>
      </c>
      <c r="D456" s="65">
        <v>10.130000000000001</v>
      </c>
      <c r="E456" s="82" t="s">
        <v>223</v>
      </c>
      <c r="F456" s="65">
        <v>17697</v>
      </c>
      <c r="G456" s="65">
        <v>3.57</v>
      </c>
      <c r="H456" s="82">
        <f t="shared" si="443"/>
        <v>63178.289999999994</v>
      </c>
      <c r="I456" s="82">
        <f t="shared" si="372"/>
        <v>147837.19859999997</v>
      </c>
      <c r="J456" s="65">
        <v>25</v>
      </c>
      <c r="K456" s="82">
        <f t="shared" si="444"/>
        <v>36959.299649999994</v>
      </c>
      <c r="L456" s="19">
        <f t="shared" si="365"/>
        <v>184796.49824999998</v>
      </c>
      <c r="M456" s="65"/>
      <c r="N456" s="65"/>
      <c r="O456" s="65"/>
      <c r="P456" s="84">
        <f t="shared" si="422"/>
        <v>0</v>
      </c>
      <c r="Q456" s="65"/>
      <c r="R456" s="82">
        <f t="shared" si="445"/>
        <v>0</v>
      </c>
      <c r="S456" s="65"/>
      <c r="T456" s="82">
        <f t="shared" si="446"/>
        <v>0</v>
      </c>
      <c r="U456" s="19">
        <f t="shared" si="369"/>
        <v>18479.649824999997</v>
      </c>
      <c r="V456" s="19">
        <f t="shared" si="447"/>
        <v>203276.14807499998</v>
      </c>
      <c r="W456" s="85">
        <v>0.5</v>
      </c>
      <c r="X456" s="82">
        <f t="shared" si="448"/>
        <v>101638.07403749999</v>
      </c>
    </row>
    <row r="457" spans="1:24" ht="25.5" customHeight="1">
      <c r="A457" s="91"/>
      <c r="B457" s="155" t="s">
        <v>190</v>
      </c>
      <c r="C457" s="66" t="s">
        <v>41</v>
      </c>
      <c r="D457" s="65">
        <v>10.130000000000001</v>
      </c>
      <c r="E457" s="81" t="s">
        <v>223</v>
      </c>
      <c r="F457" s="65">
        <v>17697</v>
      </c>
      <c r="G457" s="65">
        <v>3.57</v>
      </c>
      <c r="H457" s="82">
        <f t="shared" si="443"/>
        <v>63178.289999999994</v>
      </c>
      <c r="I457" s="82">
        <f t="shared" si="372"/>
        <v>147837.19859999997</v>
      </c>
      <c r="J457" s="65">
        <v>25</v>
      </c>
      <c r="K457" s="82">
        <f t="shared" si="444"/>
        <v>36959.299649999994</v>
      </c>
      <c r="L457" s="19">
        <f t="shared" si="365"/>
        <v>184796.49824999998</v>
      </c>
      <c r="M457" s="65"/>
      <c r="N457" s="65"/>
      <c r="O457" s="65"/>
      <c r="P457" s="84">
        <f t="shared" si="422"/>
        <v>0</v>
      </c>
      <c r="Q457" s="65">
        <v>150</v>
      </c>
      <c r="R457" s="82">
        <f t="shared" si="445"/>
        <v>26545.5</v>
      </c>
      <c r="S457" s="65"/>
      <c r="T457" s="82">
        <f t="shared" si="446"/>
        <v>0</v>
      </c>
      <c r="U457" s="19">
        <f t="shared" si="369"/>
        <v>18479.649824999997</v>
      </c>
      <c r="V457" s="19">
        <f t="shared" si="447"/>
        <v>229821.64807499998</v>
      </c>
      <c r="W457" s="85">
        <v>1</v>
      </c>
      <c r="X457" s="82">
        <f t="shared" si="448"/>
        <v>229821.64807499998</v>
      </c>
    </row>
    <row r="458" spans="1:24" ht="48.75" customHeight="1">
      <c r="A458" s="91"/>
      <c r="B458" s="176" t="s">
        <v>382</v>
      </c>
      <c r="C458" s="66" t="s">
        <v>44</v>
      </c>
      <c r="D458" s="138">
        <v>17.100000000000001</v>
      </c>
      <c r="E458" s="82">
        <v>1</v>
      </c>
      <c r="F458" s="65">
        <v>17697</v>
      </c>
      <c r="G458" s="65">
        <v>4.26</v>
      </c>
      <c r="H458" s="82">
        <f t="shared" si="443"/>
        <v>75389.22</v>
      </c>
      <c r="I458" s="82">
        <f t="shared" si="372"/>
        <v>176410.77479999998</v>
      </c>
      <c r="J458" s="65">
        <v>25</v>
      </c>
      <c r="K458" s="82">
        <f t="shared" si="444"/>
        <v>44102.693699999996</v>
      </c>
      <c r="L458" s="19">
        <f t="shared" si="365"/>
        <v>220513.46849999999</v>
      </c>
      <c r="M458" s="65"/>
      <c r="N458" s="65"/>
      <c r="O458" s="65">
        <v>190</v>
      </c>
      <c r="P458" s="84">
        <f t="shared" si="422"/>
        <v>33624.300000000003</v>
      </c>
      <c r="Q458" s="65">
        <v>150</v>
      </c>
      <c r="R458" s="82">
        <f t="shared" si="445"/>
        <v>26545.5</v>
      </c>
      <c r="S458" s="65"/>
      <c r="T458" s="82">
        <f t="shared" si="446"/>
        <v>0</v>
      </c>
      <c r="U458" s="19">
        <f t="shared" si="369"/>
        <v>22051.346850000002</v>
      </c>
      <c r="V458" s="19">
        <f t="shared" si="447"/>
        <v>302734.61534999998</v>
      </c>
      <c r="W458" s="85">
        <v>0.25</v>
      </c>
      <c r="X458" s="82">
        <f t="shared" si="448"/>
        <v>75683.653837499995</v>
      </c>
    </row>
    <row r="459" spans="1:24" ht="44.25" customHeight="1">
      <c r="A459" s="91"/>
      <c r="B459" s="176" t="s">
        <v>351</v>
      </c>
      <c r="C459" s="66" t="s">
        <v>44</v>
      </c>
      <c r="D459" s="283">
        <v>17.100000000000001</v>
      </c>
      <c r="E459" s="82">
        <v>1</v>
      </c>
      <c r="F459" s="65">
        <v>17697</v>
      </c>
      <c r="G459" s="65">
        <v>4.26</v>
      </c>
      <c r="H459" s="82">
        <f t="shared" ref="H459" si="449">F459*G459</f>
        <v>75389.22</v>
      </c>
      <c r="I459" s="82">
        <f t="shared" si="372"/>
        <v>176410.77479999998</v>
      </c>
      <c r="J459" s="65">
        <v>25</v>
      </c>
      <c r="K459" s="82">
        <f t="shared" ref="K459" si="450">I459*25%</f>
        <v>44102.693699999996</v>
      </c>
      <c r="L459" s="19">
        <f t="shared" ref="L459" si="451">I459+K459</f>
        <v>220513.46849999999</v>
      </c>
      <c r="M459" s="65"/>
      <c r="N459" s="65"/>
      <c r="O459" s="65"/>
      <c r="P459" s="84">
        <f t="shared" ref="P459" si="452">O459*F459/100</f>
        <v>0</v>
      </c>
      <c r="Q459" s="65">
        <v>150</v>
      </c>
      <c r="R459" s="82">
        <f t="shared" ref="R459" si="453">Q459*F459/100</f>
        <v>26545.5</v>
      </c>
      <c r="S459" s="65"/>
      <c r="T459" s="82">
        <f t="shared" ref="T459" si="454">S459*F459/100</f>
        <v>0</v>
      </c>
      <c r="U459" s="19">
        <f t="shared" ref="U459" si="455">(I459+K459)*10/100</f>
        <v>22051.346850000002</v>
      </c>
      <c r="V459" s="19">
        <f t="shared" ref="V459" si="456">I459+K459+N459+P459+R459+T459+U459</f>
        <v>269110.31534999999</v>
      </c>
      <c r="W459" s="85">
        <v>0.75</v>
      </c>
      <c r="X459" s="82">
        <f t="shared" ref="X459" si="457">V459*W459</f>
        <v>201832.73651249998</v>
      </c>
    </row>
    <row r="460" spans="1:24" ht="27.75" customHeight="1">
      <c r="A460" s="91"/>
      <c r="B460" s="65" t="s">
        <v>191</v>
      </c>
      <c r="C460" s="66" t="s">
        <v>41</v>
      </c>
      <c r="D460" s="65">
        <v>10.130000000000001</v>
      </c>
      <c r="E460" s="82" t="s">
        <v>223</v>
      </c>
      <c r="F460" s="65">
        <v>17697</v>
      </c>
      <c r="G460" s="65">
        <v>3.57</v>
      </c>
      <c r="H460" s="82">
        <f t="shared" si="443"/>
        <v>63178.289999999994</v>
      </c>
      <c r="I460" s="82">
        <f t="shared" si="372"/>
        <v>147837.19859999997</v>
      </c>
      <c r="J460" s="65">
        <v>25</v>
      </c>
      <c r="K460" s="82">
        <f t="shared" si="444"/>
        <v>36959.299649999994</v>
      </c>
      <c r="L460" s="19">
        <f t="shared" si="365"/>
        <v>184796.49824999998</v>
      </c>
      <c r="M460" s="65"/>
      <c r="N460" s="65"/>
      <c r="O460" s="65"/>
      <c r="P460" s="84">
        <f t="shared" si="422"/>
        <v>0</v>
      </c>
      <c r="Q460" s="65">
        <v>150</v>
      </c>
      <c r="R460" s="82">
        <f t="shared" si="445"/>
        <v>26545.5</v>
      </c>
      <c r="S460" s="65"/>
      <c r="T460" s="82">
        <f t="shared" si="446"/>
        <v>0</v>
      </c>
      <c r="U460" s="19">
        <f t="shared" si="369"/>
        <v>18479.649824999997</v>
      </c>
      <c r="V460" s="19">
        <f t="shared" si="447"/>
        <v>229821.64807499998</v>
      </c>
      <c r="W460" s="85">
        <v>1</v>
      </c>
      <c r="X460" s="82">
        <f t="shared" si="448"/>
        <v>229821.64807499998</v>
      </c>
    </row>
    <row r="461" spans="1:24" ht="60" customHeight="1">
      <c r="A461" s="91"/>
      <c r="B461" s="111" t="s">
        <v>352</v>
      </c>
      <c r="C461" s="66" t="s">
        <v>41</v>
      </c>
      <c r="D461" s="65">
        <v>7.06</v>
      </c>
      <c r="E461" s="82" t="s">
        <v>223</v>
      </c>
      <c r="F461" s="65">
        <v>17697</v>
      </c>
      <c r="G461" s="65">
        <v>3.53</v>
      </c>
      <c r="H461" s="82">
        <f t="shared" ref="H461" si="458">F461*G461</f>
        <v>62470.409999999996</v>
      </c>
      <c r="I461" s="82">
        <f t="shared" ref="I461" si="459">H461*2.34</f>
        <v>146180.75939999998</v>
      </c>
      <c r="J461" s="65">
        <v>25</v>
      </c>
      <c r="K461" s="82">
        <f t="shared" ref="K461" si="460">I461*25%</f>
        <v>36545.189849999995</v>
      </c>
      <c r="L461" s="19">
        <f t="shared" ref="L461" si="461">I461+K461</f>
        <v>182725.94924999998</v>
      </c>
      <c r="M461" s="65"/>
      <c r="N461" s="65"/>
      <c r="O461" s="65"/>
      <c r="P461" s="84">
        <f t="shared" ref="P461" si="462">O461*F461/100</f>
        <v>0</v>
      </c>
      <c r="Q461" s="65"/>
      <c r="R461" s="82">
        <f t="shared" ref="R461" si="463">Q461*F461/100</f>
        <v>0</v>
      </c>
      <c r="S461" s="65"/>
      <c r="T461" s="82">
        <f t="shared" ref="T461" si="464">S461*F461/100</f>
        <v>0</v>
      </c>
      <c r="U461" s="19">
        <f t="shared" ref="U461" si="465">(I461+K461)*10/100</f>
        <v>18272.594924999998</v>
      </c>
      <c r="V461" s="19">
        <f t="shared" ref="V461" si="466">I461+K461+N461+P461+R461+T461+U461</f>
        <v>200998.54417499999</v>
      </c>
      <c r="W461" s="85">
        <v>0.5</v>
      </c>
      <c r="X461" s="82">
        <f t="shared" ref="X461" si="467">V461*W461</f>
        <v>100499.27208749999</v>
      </c>
    </row>
    <row r="462" spans="1:24" ht="60" customHeight="1">
      <c r="A462" s="91"/>
      <c r="B462" s="111" t="s">
        <v>352</v>
      </c>
      <c r="C462" s="66" t="s">
        <v>41</v>
      </c>
      <c r="D462" s="65">
        <v>10.130000000000001</v>
      </c>
      <c r="E462" s="82" t="s">
        <v>223</v>
      </c>
      <c r="F462" s="65">
        <v>17697</v>
      </c>
      <c r="G462" s="65">
        <v>3.57</v>
      </c>
      <c r="H462" s="82">
        <f t="shared" si="443"/>
        <v>63178.289999999994</v>
      </c>
      <c r="I462" s="82">
        <f t="shared" si="372"/>
        <v>147837.19859999997</v>
      </c>
      <c r="J462" s="65">
        <v>25</v>
      </c>
      <c r="K462" s="82">
        <f t="shared" si="444"/>
        <v>36959.299649999994</v>
      </c>
      <c r="L462" s="19">
        <f t="shared" si="365"/>
        <v>184796.49824999998</v>
      </c>
      <c r="M462" s="65"/>
      <c r="N462" s="65"/>
      <c r="O462" s="65"/>
      <c r="P462" s="84">
        <f t="shared" si="422"/>
        <v>0</v>
      </c>
      <c r="Q462" s="65"/>
      <c r="R462" s="82">
        <f t="shared" si="445"/>
        <v>0</v>
      </c>
      <c r="S462" s="65"/>
      <c r="T462" s="82">
        <f t="shared" si="446"/>
        <v>0</v>
      </c>
      <c r="U462" s="19">
        <f t="shared" si="369"/>
        <v>18479.649824999997</v>
      </c>
      <c r="V462" s="19">
        <f t="shared" si="447"/>
        <v>203276.14807499998</v>
      </c>
      <c r="W462" s="85">
        <v>0.5</v>
      </c>
      <c r="X462" s="82">
        <f t="shared" si="448"/>
        <v>101638.07403749999</v>
      </c>
    </row>
    <row r="463" spans="1:24" ht="36">
      <c r="A463" s="91"/>
      <c r="B463" s="278" t="s">
        <v>404</v>
      </c>
      <c r="C463" s="66" t="s">
        <v>41</v>
      </c>
      <c r="D463" s="83">
        <v>3.08</v>
      </c>
      <c r="E463" s="82" t="s">
        <v>223</v>
      </c>
      <c r="F463" s="65">
        <v>17697</v>
      </c>
      <c r="G463" s="83">
        <v>3.45</v>
      </c>
      <c r="H463" s="82">
        <f t="shared" si="443"/>
        <v>61054.65</v>
      </c>
      <c r="I463" s="82">
        <f t="shared" si="372"/>
        <v>142867.88099999999</v>
      </c>
      <c r="J463" s="65">
        <v>25</v>
      </c>
      <c r="K463" s="82">
        <f t="shared" si="444"/>
        <v>35716.970249999998</v>
      </c>
      <c r="L463" s="19">
        <f t="shared" si="365"/>
        <v>178584.85125000001</v>
      </c>
      <c r="M463" s="65"/>
      <c r="N463" s="65"/>
      <c r="O463" s="65"/>
      <c r="P463" s="84">
        <f t="shared" si="422"/>
        <v>0</v>
      </c>
      <c r="Q463" s="65">
        <v>150</v>
      </c>
      <c r="R463" s="82">
        <f t="shared" si="445"/>
        <v>26545.5</v>
      </c>
      <c r="S463" s="65"/>
      <c r="T463" s="82">
        <f t="shared" si="446"/>
        <v>0</v>
      </c>
      <c r="U463" s="19">
        <f t="shared" si="369"/>
        <v>17858.485125000003</v>
      </c>
      <c r="V463" s="19">
        <f t="shared" si="447"/>
        <v>222988.83637500001</v>
      </c>
      <c r="W463" s="85">
        <v>0.75</v>
      </c>
      <c r="X463" s="82">
        <f t="shared" si="448"/>
        <v>167241.62728125002</v>
      </c>
    </row>
    <row r="464" spans="1:24" ht="36">
      <c r="A464" s="91"/>
      <c r="B464" s="176" t="s">
        <v>405</v>
      </c>
      <c r="C464" s="66" t="s">
        <v>41</v>
      </c>
      <c r="D464" s="83">
        <v>3.08</v>
      </c>
      <c r="E464" s="82" t="s">
        <v>223</v>
      </c>
      <c r="F464" s="65">
        <v>17697</v>
      </c>
      <c r="G464" s="83">
        <v>3.45</v>
      </c>
      <c r="H464" s="82">
        <f t="shared" ref="H464" si="468">F464*G464</f>
        <v>61054.65</v>
      </c>
      <c r="I464" s="82">
        <f t="shared" si="372"/>
        <v>142867.88099999999</v>
      </c>
      <c r="J464" s="65">
        <v>25</v>
      </c>
      <c r="K464" s="82">
        <f t="shared" ref="K464" si="469">I464*25%</f>
        <v>35716.970249999998</v>
      </c>
      <c r="L464" s="19">
        <f t="shared" ref="L464" si="470">I464+K464</f>
        <v>178584.85125000001</v>
      </c>
      <c r="M464" s="65"/>
      <c r="N464" s="65"/>
      <c r="O464" s="65">
        <v>190</v>
      </c>
      <c r="P464" s="84">
        <f t="shared" ref="P464" si="471">O464*F464/100</f>
        <v>33624.300000000003</v>
      </c>
      <c r="Q464" s="65">
        <v>150</v>
      </c>
      <c r="R464" s="82">
        <f t="shared" ref="R464" si="472">Q464*F464/100</f>
        <v>26545.5</v>
      </c>
      <c r="S464" s="65"/>
      <c r="T464" s="82">
        <f t="shared" ref="T464" si="473">S464*F464/100</f>
        <v>0</v>
      </c>
      <c r="U464" s="19">
        <f t="shared" ref="U464" si="474">(I464+K464)*10/100</f>
        <v>17858.485125000003</v>
      </c>
      <c r="V464" s="19">
        <f t="shared" ref="V464" si="475">I464+K464+N464+P464+R464+T464+U464</f>
        <v>256613.136375</v>
      </c>
      <c r="W464" s="85">
        <v>0.25</v>
      </c>
      <c r="X464" s="82">
        <f t="shared" ref="X464" si="476">V464*W464</f>
        <v>64153.28409375</v>
      </c>
    </row>
    <row r="465" spans="1:24" ht="37.5" customHeight="1">
      <c r="A465" s="91"/>
      <c r="B465" s="176" t="s">
        <v>406</v>
      </c>
      <c r="C465" s="66" t="s">
        <v>41</v>
      </c>
      <c r="D465" s="65">
        <v>10.130000000000001</v>
      </c>
      <c r="E465" s="82" t="s">
        <v>223</v>
      </c>
      <c r="F465" s="65">
        <v>17697</v>
      </c>
      <c r="G465" s="65">
        <v>3.57</v>
      </c>
      <c r="H465" s="82">
        <f t="shared" si="443"/>
        <v>63178.289999999994</v>
      </c>
      <c r="I465" s="82">
        <f t="shared" si="372"/>
        <v>147837.19859999997</v>
      </c>
      <c r="J465" s="65">
        <v>25</v>
      </c>
      <c r="K465" s="82">
        <f t="shared" si="444"/>
        <v>36959.299649999994</v>
      </c>
      <c r="L465" s="19">
        <f t="shared" ref="L465:L495" si="477">I465+K465</f>
        <v>184796.49824999998</v>
      </c>
      <c r="M465" s="65"/>
      <c r="N465" s="65"/>
      <c r="O465" s="65"/>
      <c r="P465" s="84">
        <f t="shared" si="422"/>
        <v>0</v>
      </c>
      <c r="Q465" s="65">
        <v>150</v>
      </c>
      <c r="R465" s="82">
        <f t="shared" si="445"/>
        <v>26545.5</v>
      </c>
      <c r="S465" s="65"/>
      <c r="T465" s="82">
        <f t="shared" si="446"/>
        <v>0</v>
      </c>
      <c r="U465" s="19">
        <f t="shared" ref="U465:U495" si="478">(I465+K465)*10/100</f>
        <v>18479.649824999997</v>
      </c>
      <c r="V465" s="19">
        <f t="shared" si="447"/>
        <v>229821.64807499998</v>
      </c>
      <c r="W465" s="85">
        <v>1</v>
      </c>
      <c r="X465" s="82">
        <f t="shared" si="448"/>
        <v>229821.64807499998</v>
      </c>
    </row>
    <row r="466" spans="1:24" ht="45.75">
      <c r="A466" s="91"/>
      <c r="B466" s="111" t="s">
        <v>353</v>
      </c>
      <c r="C466" s="66" t="s">
        <v>41</v>
      </c>
      <c r="D466" s="83">
        <v>10.130000000000001</v>
      </c>
      <c r="E466" s="82" t="s">
        <v>223</v>
      </c>
      <c r="F466" s="65">
        <v>17697</v>
      </c>
      <c r="G466" s="65">
        <v>3.57</v>
      </c>
      <c r="H466" s="82">
        <f t="shared" si="443"/>
        <v>63178.289999999994</v>
      </c>
      <c r="I466" s="82">
        <f t="shared" si="372"/>
        <v>147837.19859999997</v>
      </c>
      <c r="J466" s="65">
        <v>25</v>
      </c>
      <c r="K466" s="82">
        <f t="shared" si="444"/>
        <v>36959.299649999994</v>
      </c>
      <c r="L466" s="19">
        <f t="shared" si="477"/>
        <v>184796.49824999998</v>
      </c>
      <c r="M466" s="65"/>
      <c r="N466" s="65"/>
      <c r="O466" s="65"/>
      <c r="P466" s="84">
        <f t="shared" si="422"/>
        <v>0</v>
      </c>
      <c r="Q466" s="65"/>
      <c r="R466" s="82">
        <f t="shared" si="445"/>
        <v>0</v>
      </c>
      <c r="S466" s="65"/>
      <c r="T466" s="82">
        <f t="shared" si="446"/>
        <v>0</v>
      </c>
      <c r="U466" s="19">
        <f t="shared" si="478"/>
        <v>18479.649824999997</v>
      </c>
      <c r="V466" s="19">
        <f t="shared" si="447"/>
        <v>203276.14807499998</v>
      </c>
      <c r="W466" s="85">
        <v>1</v>
      </c>
      <c r="X466" s="82">
        <f t="shared" si="448"/>
        <v>203276.14807499998</v>
      </c>
    </row>
    <row r="467" spans="1:24" ht="37.5" customHeight="1">
      <c r="A467" s="91"/>
      <c r="B467" s="278" t="s">
        <v>98</v>
      </c>
      <c r="C467" s="66" t="s">
        <v>44</v>
      </c>
      <c r="D467" s="83">
        <v>31.09</v>
      </c>
      <c r="E467" s="82">
        <v>1</v>
      </c>
      <c r="F467" s="65">
        <v>17697</v>
      </c>
      <c r="G467" s="65">
        <v>4.41</v>
      </c>
      <c r="H467" s="82">
        <f t="shared" si="443"/>
        <v>78043.77</v>
      </c>
      <c r="I467" s="82">
        <f t="shared" ref="I467:I495" si="479">H467*2.34</f>
        <v>182622.42180000001</v>
      </c>
      <c r="J467" s="65">
        <v>25</v>
      </c>
      <c r="K467" s="82">
        <f t="shared" si="444"/>
        <v>45655.605450000003</v>
      </c>
      <c r="L467" s="19">
        <f t="shared" si="477"/>
        <v>228278.02725000001</v>
      </c>
      <c r="M467" s="65"/>
      <c r="N467" s="65"/>
      <c r="O467" s="65"/>
      <c r="P467" s="84">
        <f t="shared" ref="P467:P495" si="480">O467*F467/100</f>
        <v>0</v>
      </c>
      <c r="Q467" s="65">
        <v>150</v>
      </c>
      <c r="R467" s="82">
        <f t="shared" si="445"/>
        <v>26545.5</v>
      </c>
      <c r="S467" s="65"/>
      <c r="T467" s="82">
        <f t="shared" si="446"/>
        <v>0</v>
      </c>
      <c r="U467" s="19">
        <f t="shared" si="478"/>
        <v>22827.802725000001</v>
      </c>
      <c r="V467" s="19">
        <f t="shared" si="447"/>
        <v>277651.329975</v>
      </c>
      <c r="W467" s="85">
        <v>1</v>
      </c>
      <c r="X467" s="82">
        <f t="shared" si="448"/>
        <v>277651.329975</v>
      </c>
    </row>
    <row r="468" spans="1:24" ht="30.75" customHeight="1">
      <c r="A468" s="91"/>
      <c r="B468" s="278" t="s">
        <v>192</v>
      </c>
      <c r="C468" s="66" t="s">
        <v>47</v>
      </c>
      <c r="D468" s="83">
        <v>8.0399999999999991</v>
      </c>
      <c r="E468" s="82">
        <v>2</v>
      </c>
      <c r="F468" s="65">
        <v>17697</v>
      </c>
      <c r="G468" s="83">
        <v>3.98</v>
      </c>
      <c r="H468" s="82">
        <f t="shared" si="443"/>
        <v>70434.06</v>
      </c>
      <c r="I468" s="82">
        <f t="shared" si="479"/>
        <v>164815.70039999997</v>
      </c>
      <c r="J468" s="65">
        <v>25</v>
      </c>
      <c r="K468" s="82">
        <f t="shared" si="444"/>
        <v>41203.925099999993</v>
      </c>
      <c r="L468" s="19">
        <f t="shared" si="477"/>
        <v>206019.62549999997</v>
      </c>
      <c r="M468" s="65"/>
      <c r="N468" s="65"/>
      <c r="O468" s="65"/>
      <c r="P468" s="84">
        <f t="shared" si="480"/>
        <v>0</v>
      </c>
      <c r="Q468" s="65">
        <v>150</v>
      </c>
      <c r="R468" s="82">
        <f t="shared" si="445"/>
        <v>26545.5</v>
      </c>
      <c r="S468" s="65"/>
      <c r="T468" s="82">
        <f t="shared" si="446"/>
        <v>0</v>
      </c>
      <c r="U468" s="19">
        <f t="shared" si="478"/>
        <v>20601.962549999997</v>
      </c>
      <c r="V468" s="19">
        <f t="shared" si="447"/>
        <v>253167.08804999996</v>
      </c>
      <c r="W468" s="85">
        <v>0.75</v>
      </c>
      <c r="X468" s="82">
        <f t="shared" si="448"/>
        <v>189875.31603749999</v>
      </c>
    </row>
    <row r="469" spans="1:24" ht="36">
      <c r="A469" s="91"/>
      <c r="B469" s="176" t="s">
        <v>368</v>
      </c>
      <c r="C469" s="66" t="s">
        <v>47</v>
      </c>
      <c r="D469" s="83">
        <v>8.0399999999999991</v>
      </c>
      <c r="E469" s="82">
        <v>2</v>
      </c>
      <c r="F469" s="65">
        <v>17697</v>
      </c>
      <c r="G469" s="83">
        <v>3.98</v>
      </c>
      <c r="H469" s="82">
        <f t="shared" si="443"/>
        <v>70434.06</v>
      </c>
      <c r="I469" s="82">
        <f t="shared" si="479"/>
        <v>164815.70039999997</v>
      </c>
      <c r="J469" s="65">
        <v>25</v>
      </c>
      <c r="K469" s="82">
        <f t="shared" si="444"/>
        <v>41203.925099999993</v>
      </c>
      <c r="L469" s="19">
        <f t="shared" si="477"/>
        <v>206019.62549999997</v>
      </c>
      <c r="M469" s="65"/>
      <c r="N469" s="65"/>
      <c r="O469" s="65">
        <v>190</v>
      </c>
      <c r="P469" s="84">
        <f t="shared" si="480"/>
        <v>33624.300000000003</v>
      </c>
      <c r="Q469" s="65">
        <v>150</v>
      </c>
      <c r="R469" s="82">
        <f t="shared" si="445"/>
        <v>26545.5</v>
      </c>
      <c r="S469" s="65"/>
      <c r="T469" s="82">
        <f t="shared" si="446"/>
        <v>0</v>
      </c>
      <c r="U469" s="19">
        <f t="shared" si="478"/>
        <v>20601.962549999997</v>
      </c>
      <c r="V469" s="19">
        <f t="shared" si="447"/>
        <v>286791.38804999995</v>
      </c>
      <c r="W469" s="85">
        <v>0.25</v>
      </c>
      <c r="X469" s="82">
        <f t="shared" si="448"/>
        <v>71697.847012499988</v>
      </c>
    </row>
    <row r="470" spans="1:24" ht="30.75" customHeight="1">
      <c r="A470" s="91"/>
      <c r="B470" s="176" t="s">
        <v>193</v>
      </c>
      <c r="C470" s="66" t="s">
        <v>41</v>
      </c>
      <c r="D470" s="83">
        <v>6.07</v>
      </c>
      <c r="E470" s="82" t="s">
        <v>223</v>
      </c>
      <c r="F470" s="65">
        <v>17697</v>
      </c>
      <c r="G470" s="83">
        <v>3.49</v>
      </c>
      <c r="H470" s="82">
        <f t="shared" si="443"/>
        <v>61762.530000000006</v>
      </c>
      <c r="I470" s="82">
        <f t="shared" si="479"/>
        <v>144524.32020000002</v>
      </c>
      <c r="J470" s="65">
        <v>25</v>
      </c>
      <c r="K470" s="82">
        <f t="shared" si="444"/>
        <v>36131.080050000004</v>
      </c>
      <c r="L470" s="19">
        <f t="shared" si="477"/>
        <v>180655.40025000001</v>
      </c>
      <c r="M470" s="65"/>
      <c r="N470" s="65"/>
      <c r="O470" s="65"/>
      <c r="P470" s="84">
        <f t="shared" si="480"/>
        <v>0</v>
      </c>
      <c r="Q470" s="65">
        <v>150</v>
      </c>
      <c r="R470" s="82">
        <f t="shared" si="445"/>
        <v>26545.5</v>
      </c>
      <c r="S470" s="65"/>
      <c r="T470" s="82">
        <f t="shared" si="446"/>
        <v>0</v>
      </c>
      <c r="U470" s="19">
        <f t="shared" si="478"/>
        <v>18065.540024999998</v>
      </c>
      <c r="V470" s="19">
        <f t="shared" si="447"/>
        <v>225266.440275</v>
      </c>
      <c r="W470" s="85">
        <v>1</v>
      </c>
      <c r="X470" s="82">
        <f t="shared" si="448"/>
        <v>225266.440275</v>
      </c>
    </row>
    <row r="471" spans="1:24" ht="68.25" customHeight="1">
      <c r="A471" s="91"/>
      <c r="B471" s="111" t="s">
        <v>354</v>
      </c>
      <c r="C471" s="66" t="s">
        <v>41</v>
      </c>
      <c r="D471" s="83">
        <v>10.130000000000001</v>
      </c>
      <c r="E471" s="82" t="s">
        <v>223</v>
      </c>
      <c r="F471" s="65">
        <v>17697</v>
      </c>
      <c r="G471" s="83">
        <v>3.57</v>
      </c>
      <c r="H471" s="82">
        <f t="shared" si="443"/>
        <v>63178.289999999994</v>
      </c>
      <c r="I471" s="82">
        <f t="shared" si="479"/>
        <v>147837.19859999997</v>
      </c>
      <c r="J471" s="65">
        <v>25</v>
      </c>
      <c r="K471" s="82">
        <f t="shared" si="444"/>
        <v>36959.299649999994</v>
      </c>
      <c r="L471" s="19">
        <f t="shared" si="477"/>
        <v>184796.49824999998</v>
      </c>
      <c r="M471" s="65"/>
      <c r="N471" s="65"/>
      <c r="O471" s="65"/>
      <c r="P471" s="84">
        <f t="shared" si="480"/>
        <v>0</v>
      </c>
      <c r="Q471" s="65"/>
      <c r="R471" s="82">
        <f t="shared" si="445"/>
        <v>0</v>
      </c>
      <c r="S471" s="65"/>
      <c r="T471" s="82">
        <f t="shared" si="446"/>
        <v>0</v>
      </c>
      <c r="U471" s="19">
        <f t="shared" si="478"/>
        <v>18479.649824999997</v>
      </c>
      <c r="V471" s="19">
        <f t="shared" si="447"/>
        <v>203276.14807499998</v>
      </c>
      <c r="W471" s="85">
        <v>1</v>
      </c>
      <c r="X471" s="82">
        <f t="shared" si="448"/>
        <v>203276.14807499998</v>
      </c>
    </row>
    <row r="472" spans="1:24" ht="36">
      <c r="A472" s="91"/>
      <c r="B472" s="176" t="s">
        <v>355</v>
      </c>
      <c r="C472" s="66" t="s">
        <v>41</v>
      </c>
      <c r="D472" s="83">
        <v>30.01</v>
      </c>
      <c r="E472" s="82" t="s">
        <v>223</v>
      </c>
      <c r="F472" s="65">
        <v>17697</v>
      </c>
      <c r="G472" s="65">
        <v>3.73</v>
      </c>
      <c r="H472" s="82">
        <f t="shared" si="443"/>
        <v>66009.81</v>
      </c>
      <c r="I472" s="82">
        <f t="shared" si="479"/>
        <v>154462.95539999998</v>
      </c>
      <c r="J472" s="65">
        <v>25</v>
      </c>
      <c r="K472" s="82">
        <f t="shared" si="444"/>
        <v>38615.738849999994</v>
      </c>
      <c r="L472" s="19">
        <f t="shared" si="477"/>
        <v>193078.69424999997</v>
      </c>
      <c r="M472" s="65"/>
      <c r="N472" s="65"/>
      <c r="O472" s="65"/>
      <c r="P472" s="84">
        <f t="shared" si="480"/>
        <v>0</v>
      </c>
      <c r="Q472" s="65">
        <v>150</v>
      </c>
      <c r="R472" s="82">
        <f t="shared" si="445"/>
        <v>26545.5</v>
      </c>
      <c r="S472" s="65"/>
      <c r="T472" s="82">
        <f t="shared" si="446"/>
        <v>0</v>
      </c>
      <c r="U472" s="19">
        <f t="shared" si="478"/>
        <v>19307.869424999997</v>
      </c>
      <c r="V472" s="19">
        <f t="shared" si="447"/>
        <v>238932.06367499998</v>
      </c>
      <c r="W472" s="85">
        <v>0.5</v>
      </c>
      <c r="X472" s="82">
        <f t="shared" si="448"/>
        <v>119466.03183749999</v>
      </c>
    </row>
    <row r="473" spans="1:24" ht="36">
      <c r="A473" s="91"/>
      <c r="B473" s="176" t="s">
        <v>355</v>
      </c>
      <c r="C473" s="66" t="s">
        <v>41</v>
      </c>
      <c r="D473" s="83">
        <v>10.130000000000001</v>
      </c>
      <c r="E473" s="82" t="s">
        <v>223</v>
      </c>
      <c r="F473" s="65">
        <v>17697</v>
      </c>
      <c r="G473" s="65">
        <v>3.57</v>
      </c>
      <c r="H473" s="82">
        <f t="shared" ref="H473" si="481">F473*G473</f>
        <v>63178.289999999994</v>
      </c>
      <c r="I473" s="82">
        <f t="shared" si="479"/>
        <v>147837.19859999997</v>
      </c>
      <c r="J473" s="65">
        <v>25</v>
      </c>
      <c r="K473" s="82">
        <f t="shared" ref="K473" si="482">I473*25%</f>
        <v>36959.299649999994</v>
      </c>
      <c r="L473" s="19">
        <f t="shared" ref="L473" si="483">I473+K473</f>
        <v>184796.49824999998</v>
      </c>
      <c r="M473" s="65"/>
      <c r="N473" s="65"/>
      <c r="O473" s="65"/>
      <c r="P473" s="84">
        <f t="shared" ref="P473" si="484">O473*F473/100</f>
        <v>0</v>
      </c>
      <c r="Q473" s="65">
        <v>150</v>
      </c>
      <c r="R473" s="82">
        <f t="shared" ref="R473" si="485">Q473*F473/100</f>
        <v>26545.5</v>
      </c>
      <c r="S473" s="65"/>
      <c r="T473" s="82">
        <f t="shared" ref="T473" si="486">S473*F473/100</f>
        <v>0</v>
      </c>
      <c r="U473" s="19">
        <f t="shared" ref="U473" si="487">(I473+K473)*10/100</f>
        <v>18479.649824999997</v>
      </c>
      <c r="V473" s="19">
        <f t="shared" ref="V473" si="488">I473+K473+N473+P473+R473+T473+U473</f>
        <v>229821.64807499998</v>
      </c>
      <c r="W473" s="85">
        <v>0.5</v>
      </c>
      <c r="X473" s="82">
        <f t="shared" ref="X473" si="489">V473*W473</f>
        <v>114910.82403749999</v>
      </c>
    </row>
    <row r="474" spans="1:24" ht="36">
      <c r="A474" s="91"/>
      <c r="B474" s="278" t="s">
        <v>194</v>
      </c>
      <c r="C474" s="66" t="s">
        <v>43</v>
      </c>
      <c r="D474" s="83">
        <v>35.090000000000003</v>
      </c>
      <c r="E474" s="82" t="s">
        <v>22</v>
      </c>
      <c r="F474" s="65">
        <v>17697</v>
      </c>
      <c r="G474" s="65">
        <v>4.53</v>
      </c>
      <c r="H474" s="82">
        <f t="shared" si="443"/>
        <v>80167.41</v>
      </c>
      <c r="I474" s="82">
        <f t="shared" si="479"/>
        <v>187591.73939999999</v>
      </c>
      <c r="J474" s="65">
        <v>25</v>
      </c>
      <c r="K474" s="82">
        <f t="shared" si="444"/>
        <v>46897.934849999998</v>
      </c>
      <c r="L474" s="19">
        <f t="shared" si="477"/>
        <v>234489.67424999998</v>
      </c>
      <c r="M474" s="65"/>
      <c r="N474" s="65"/>
      <c r="O474" s="65"/>
      <c r="P474" s="84">
        <f t="shared" si="480"/>
        <v>0</v>
      </c>
      <c r="Q474" s="65">
        <v>150</v>
      </c>
      <c r="R474" s="82">
        <f t="shared" si="445"/>
        <v>26545.5</v>
      </c>
      <c r="S474" s="65"/>
      <c r="T474" s="82">
        <f t="shared" si="446"/>
        <v>0</v>
      </c>
      <c r="U474" s="19">
        <f t="shared" si="478"/>
        <v>23448.967424999995</v>
      </c>
      <c r="V474" s="19">
        <f t="shared" si="447"/>
        <v>284484.14167499996</v>
      </c>
      <c r="W474" s="85">
        <v>0.75</v>
      </c>
      <c r="X474" s="82">
        <f t="shared" si="448"/>
        <v>213363.10625624997</v>
      </c>
    </row>
    <row r="475" spans="1:24" ht="36">
      <c r="A475" s="91"/>
      <c r="B475" s="176" t="s">
        <v>357</v>
      </c>
      <c r="C475" s="66" t="s">
        <v>43</v>
      </c>
      <c r="D475" s="83">
        <v>35.090000000000003</v>
      </c>
      <c r="E475" s="82" t="s">
        <v>22</v>
      </c>
      <c r="F475" s="65">
        <v>17697</v>
      </c>
      <c r="G475" s="65">
        <v>4.53</v>
      </c>
      <c r="H475" s="82">
        <f t="shared" si="443"/>
        <v>80167.41</v>
      </c>
      <c r="I475" s="82">
        <f t="shared" si="479"/>
        <v>187591.73939999999</v>
      </c>
      <c r="J475" s="65">
        <v>25</v>
      </c>
      <c r="K475" s="82">
        <f t="shared" si="444"/>
        <v>46897.934849999998</v>
      </c>
      <c r="L475" s="19">
        <f t="shared" si="477"/>
        <v>234489.67424999998</v>
      </c>
      <c r="M475" s="65"/>
      <c r="N475" s="65"/>
      <c r="O475" s="65">
        <v>190</v>
      </c>
      <c r="P475" s="84">
        <f t="shared" si="480"/>
        <v>33624.300000000003</v>
      </c>
      <c r="Q475" s="65">
        <v>150</v>
      </c>
      <c r="R475" s="82">
        <f t="shared" si="445"/>
        <v>26545.5</v>
      </c>
      <c r="S475" s="65"/>
      <c r="T475" s="82">
        <f t="shared" si="446"/>
        <v>0</v>
      </c>
      <c r="U475" s="19">
        <f t="shared" si="478"/>
        <v>23448.967424999995</v>
      </c>
      <c r="V475" s="19">
        <f t="shared" si="447"/>
        <v>318108.44167499995</v>
      </c>
      <c r="W475" s="85">
        <v>0.25</v>
      </c>
      <c r="X475" s="82">
        <f t="shared" si="448"/>
        <v>79527.110418749988</v>
      </c>
    </row>
    <row r="476" spans="1:24" ht="36">
      <c r="A476" s="91"/>
      <c r="B476" s="176" t="s">
        <v>356</v>
      </c>
      <c r="C476" s="66" t="s">
        <v>41</v>
      </c>
      <c r="D476" s="65">
        <v>2.1</v>
      </c>
      <c r="E476" s="81" t="s">
        <v>223</v>
      </c>
      <c r="F476" s="65">
        <v>17697</v>
      </c>
      <c r="G476" s="83">
        <v>3.41</v>
      </c>
      <c r="H476" s="82">
        <f t="shared" si="443"/>
        <v>60346.770000000004</v>
      </c>
      <c r="I476" s="82">
        <f t="shared" si="479"/>
        <v>141211.4418</v>
      </c>
      <c r="J476" s="65">
        <v>25</v>
      </c>
      <c r="K476" s="82">
        <f t="shared" si="444"/>
        <v>35302.86045</v>
      </c>
      <c r="L476" s="19">
        <f t="shared" si="477"/>
        <v>176514.30225000001</v>
      </c>
      <c r="M476" s="65"/>
      <c r="N476" s="65"/>
      <c r="O476" s="65"/>
      <c r="P476" s="84">
        <f t="shared" si="480"/>
        <v>0</v>
      </c>
      <c r="Q476" s="65">
        <v>150</v>
      </c>
      <c r="R476" s="82">
        <f t="shared" si="445"/>
        <v>26545.5</v>
      </c>
      <c r="S476" s="65"/>
      <c r="T476" s="82">
        <f t="shared" si="446"/>
        <v>0</v>
      </c>
      <c r="U476" s="19">
        <f t="shared" si="478"/>
        <v>17651.430225</v>
      </c>
      <c r="V476" s="19">
        <f t="shared" si="447"/>
        <v>220711.232475</v>
      </c>
      <c r="W476" s="85">
        <v>0.75</v>
      </c>
      <c r="X476" s="82">
        <f t="shared" si="448"/>
        <v>165533.42435625001</v>
      </c>
    </row>
    <row r="477" spans="1:24" ht="36">
      <c r="A477" s="91"/>
      <c r="B477" s="176" t="s">
        <v>356</v>
      </c>
      <c r="C477" s="66" t="s">
        <v>41</v>
      </c>
      <c r="D477" s="65">
        <v>10.130000000000001</v>
      </c>
      <c r="E477" s="81" t="s">
        <v>223</v>
      </c>
      <c r="F477" s="65">
        <v>17697</v>
      </c>
      <c r="G477" s="83">
        <v>3.57</v>
      </c>
      <c r="H477" s="82">
        <f t="shared" ref="H477" si="490">F477*G477</f>
        <v>63178.289999999994</v>
      </c>
      <c r="I477" s="82">
        <f t="shared" ref="I477" si="491">H477*2.34</f>
        <v>147837.19859999997</v>
      </c>
      <c r="J477" s="65">
        <v>25</v>
      </c>
      <c r="K477" s="82">
        <f t="shared" ref="K477" si="492">I477*25%</f>
        <v>36959.299649999994</v>
      </c>
      <c r="L477" s="19">
        <f t="shared" ref="L477" si="493">I477+K477</f>
        <v>184796.49824999998</v>
      </c>
      <c r="M477" s="65"/>
      <c r="N477" s="65"/>
      <c r="O477" s="65"/>
      <c r="P477" s="84">
        <f t="shared" ref="P477" si="494">O477*F477/100</f>
        <v>0</v>
      </c>
      <c r="Q477" s="65">
        <v>150</v>
      </c>
      <c r="R477" s="82">
        <f t="shared" ref="R477" si="495">Q477*F477/100</f>
        <v>26545.5</v>
      </c>
      <c r="S477" s="65"/>
      <c r="T477" s="82">
        <f t="shared" ref="T477" si="496">S477*F477/100</f>
        <v>0</v>
      </c>
      <c r="U477" s="19">
        <f t="shared" ref="U477" si="497">(I477+K477)*10/100</f>
        <v>18479.649824999997</v>
      </c>
      <c r="V477" s="19">
        <f t="shared" ref="V477" si="498">I477+K477+N477+P477+R477+T477+U477</f>
        <v>229821.64807499998</v>
      </c>
      <c r="W477" s="85">
        <v>0.25</v>
      </c>
      <c r="X477" s="82">
        <f t="shared" ref="X477" si="499">V477*W477</f>
        <v>57455.412018749994</v>
      </c>
    </row>
    <row r="478" spans="1:24" ht="45.75">
      <c r="A478" s="91"/>
      <c r="B478" s="111" t="s">
        <v>358</v>
      </c>
      <c r="C478" s="66" t="s">
        <v>41</v>
      </c>
      <c r="D478" s="269">
        <v>2.1</v>
      </c>
      <c r="E478" s="82" t="s">
        <v>223</v>
      </c>
      <c r="F478" s="65">
        <v>17697</v>
      </c>
      <c r="G478" s="65">
        <v>3.41</v>
      </c>
      <c r="H478" s="82">
        <f t="shared" si="443"/>
        <v>60346.770000000004</v>
      </c>
      <c r="I478" s="82">
        <f t="shared" si="479"/>
        <v>141211.4418</v>
      </c>
      <c r="J478" s="65">
        <v>25</v>
      </c>
      <c r="K478" s="82">
        <f t="shared" si="444"/>
        <v>35302.86045</v>
      </c>
      <c r="L478" s="19">
        <f t="shared" si="477"/>
        <v>176514.30225000001</v>
      </c>
      <c r="M478" s="65"/>
      <c r="N478" s="65"/>
      <c r="O478" s="65"/>
      <c r="P478" s="84">
        <f t="shared" si="480"/>
        <v>0</v>
      </c>
      <c r="Q478" s="65"/>
      <c r="R478" s="82">
        <f t="shared" si="445"/>
        <v>0</v>
      </c>
      <c r="S478" s="65"/>
      <c r="T478" s="82">
        <f t="shared" si="446"/>
        <v>0</v>
      </c>
      <c r="U478" s="19">
        <f t="shared" si="478"/>
        <v>17651.430225</v>
      </c>
      <c r="V478" s="19">
        <f t="shared" si="447"/>
        <v>194165.732475</v>
      </c>
      <c r="W478" s="85">
        <v>0.25</v>
      </c>
      <c r="X478" s="82">
        <f t="shared" si="448"/>
        <v>48541.433118749999</v>
      </c>
    </row>
    <row r="479" spans="1:24" ht="45.75">
      <c r="A479" s="91"/>
      <c r="B479" s="111" t="s">
        <v>358</v>
      </c>
      <c r="C479" s="66" t="s">
        <v>41</v>
      </c>
      <c r="D479" s="269">
        <v>10.130000000000001</v>
      </c>
      <c r="E479" s="82" t="s">
        <v>223</v>
      </c>
      <c r="F479" s="65">
        <v>17697</v>
      </c>
      <c r="G479" s="65">
        <v>3.57</v>
      </c>
      <c r="H479" s="82">
        <f t="shared" ref="H479" si="500">F479*G479</f>
        <v>63178.289999999994</v>
      </c>
      <c r="I479" s="82">
        <f t="shared" ref="I479" si="501">H479*2.34</f>
        <v>147837.19859999997</v>
      </c>
      <c r="J479" s="65">
        <v>25</v>
      </c>
      <c r="K479" s="82">
        <f t="shared" ref="K479" si="502">I479*25%</f>
        <v>36959.299649999994</v>
      </c>
      <c r="L479" s="19">
        <f t="shared" ref="L479" si="503">I479+K479</f>
        <v>184796.49824999998</v>
      </c>
      <c r="M479" s="65"/>
      <c r="N479" s="65"/>
      <c r="O479" s="65"/>
      <c r="P479" s="84">
        <f t="shared" ref="P479" si="504">O479*F479/100</f>
        <v>0</v>
      </c>
      <c r="Q479" s="65"/>
      <c r="R479" s="82">
        <f t="shared" ref="R479" si="505">Q479*F479/100</f>
        <v>0</v>
      </c>
      <c r="S479" s="65"/>
      <c r="T479" s="82">
        <f t="shared" ref="T479" si="506">S479*F479/100</f>
        <v>0</v>
      </c>
      <c r="U479" s="19">
        <f t="shared" ref="U479" si="507">(I479+K479)*10/100</f>
        <v>18479.649824999997</v>
      </c>
      <c r="V479" s="19">
        <f t="shared" ref="V479" si="508">I479+K479+N479+P479+R479+T479+U479</f>
        <v>203276.14807499998</v>
      </c>
      <c r="W479" s="85">
        <v>0.75</v>
      </c>
      <c r="X479" s="82">
        <f t="shared" ref="X479" si="509">V479*W479</f>
        <v>152457.11105625</v>
      </c>
    </row>
    <row r="480" spans="1:24" ht="36">
      <c r="A480" s="91"/>
      <c r="B480" s="278" t="s">
        <v>359</v>
      </c>
      <c r="C480" s="66" t="s">
        <v>41</v>
      </c>
      <c r="D480" s="83">
        <v>10.130000000000001</v>
      </c>
      <c r="E480" s="82" t="s">
        <v>223</v>
      </c>
      <c r="F480" s="65">
        <v>17697</v>
      </c>
      <c r="G480" s="83">
        <v>3.57</v>
      </c>
      <c r="H480" s="82">
        <f t="shared" ref="H480:H495" si="510">F480*G480</f>
        <v>63178.289999999994</v>
      </c>
      <c r="I480" s="82">
        <f t="shared" si="479"/>
        <v>147837.19859999997</v>
      </c>
      <c r="J480" s="65">
        <v>25</v>
      </c>
      <c r="K480" s="82">
        <f t="shared" ref="K480:K495" si="511">I480*25%</f>
        <v>36959.299649999994</v>
      </c>
      <c r="L480" s="19">
        <f t="shared" si="477"/>
        <v>184796.49824999998</v>
      </c>
      <c r="M480" s="65"/>
      <c r="N480" s="65"/>
      <c r="O480" s="65"/>
      <c r="P480" s="84">
        <f t="shared" si="480"/>
        <v>0</v>
      </c>
      <c r="Q480" s="65">
        <v>150</v>
      </c>
      <c r="R480" s="82">
        <f t="shared" ref="R480:R495" si="512">Q480*F480/100</f>
        <v>26545.5</v>
      </c>
      <c r="S480" s="65"/>
      <c r="T480" s="82">
        <f t="shared" ref="T480:T495" si="513">S480*F480/100</f>
        <v>0</v>
      </c>
      <c r="U480" s="19">
        <f t="shared" si="478"/>
        <v>18479.649824999997</v>
      </c>
      <c r="V480" s="19">
        <f t="shared" ref="V480:V495" si="514">I480+K480+N480+P480+R480+T480+U480</f>
        <v>229821.64807499998</v>
      </c>
      <c r="W480" s="85">
        <v>0.25</v>
      </c>
      <c r="X480" s="82">
        <f t="shared" ref="X480:X495" si="515">V480*W480</f>
        <v>57455.412018749994</v>
      </c>
    </row>
    <row r="481" spans="1:79" ht="36.75" customHeight="1">
      <c r="A481" s="91"/>
      <c r="B481" s="278" t="s">
        <v>99</v>
      </c>
      <c r="C481" s="66" t="s">
        <v>44</v>
      </c>
      <c r="D481" s="83">
        <v>41.09</v>
      </c>
      <c r="E481" s="82">
        <v>1</v>
      </c>
      <c r="F481" s="65">
        <v>17697</v>
      </c>
      <c r="G481" s="65">
        <v>4.41</v>
      </c>
      <c r="H481" s="82">
        <f t="shared" si="510"/>
        <v>78043.77</v>
      </c>
      <c r="I481" s="82">
        <f t="shared" si="479"/>
        <v>182622.42180000001</v>
      </c>
      <c r="J481" s="65">
        <v>25</v>
      </c>
      <c r="K481" s="82">
        <f t="shared" si="511"/>
        <v>45655.605450000003</v>
      </c>
      <c r="L481" s="19">
        <f t="shared" si="477"/>
        <v>228278.02725000001</v>
      </c>
      <c r="M481" s="65"/>
      <c r="N481" s="65"/>
      <c r="O481" s="65"/>
      <c r="P481" s="84">
        <f t="shared" si="480"/>
        <v>0</v>
      </c>
      <c r="Q481" s="65">
        <v>150</v>
      </c>
      <c r="R481" s="82">
        <f t="shared" si="512"/>
        <v>26545.5</v>
      </c>
      <c r="S481" s="65"/>
      <c r="T481" s="82">
        <f t="shared" si="513"/>
        <v>0</v>
      </c>
      <c r="U481" s="19">
        <f t="shared" si="478"/>
        <v>22827.802725000001</v>
      </c>
      <c r="V481" s="19">
        <f t="shared" si="514"/>
        <v>277651.329975</v>
      </c>
      <c r="W481" s="85">
        <v>1</v>
      </c>
      <c r="X481" s="82">
        <f t="shared" si="515"/>
        <v>277651.329975</v>
      </c>
    </row>
    <row r="482" spans="1:79" ht="36">
      <c r="A482" s="91"/>
      <c r="B482" s="278" t="s">
        <v>360</v>
      </c>
      <c r="C482" s="66" t="s">
        <v>41</v>
      </c>
      <c r="D482" s="65">
        <v>23.06</v>
      </c>
      <c r="E482" s="82" t="s">
        <v>223</v>
      </c>
      <c r="F482" s="65">
        <v>17697</v>
      </c>
      <c r="G482" s="65">
        <v>3.69</v>
      </c>
      <c r="H482" s="82">
        <f t="shared" si="510"/>
        <v>65301.93</v>
      </c>
      <c r="I482" s="82">
        <f t="shared" si="479"/>
        <v>152806.51619999998</v>
      </c>
      <c r="J482" s="65">
        <v>25</v>
      </c>
      <c r="K482" s="82">
        <f t="shared" si="511"/>
        <v>38201.629049999996</v>
      </c>
      <c r="L482" s="19">
        <f t="shared" si="477"/>
        <v>191008.14524999997</v>
      </c>
      <c r="M482" s="65"/>
      <c r="N482" s="65"/>
      <c r="O482" s="65"/>
      <c r="P482" s="84">
        <f t="shared" si="480"/>
        <v>0</v>
      </c>
      <c r="Q482" s="65">
        <v>150</v>
      </c>
      <c r="R482" s="82">
        <f t="shared" si="512"/>
        <v>26545.5</v>
      </c>
      <c r="S482" s="65"/>
      <c r="T482" s="82">
        <f t="shared" si="513"/>
        <v>0</v>
      </c>
      <c r="U482" s="19">
        <f t="shared" si="478"/>
        <v>19100.814524999998</v>
      </c>
      <c r="V482" s="19">
        <f t="shared" si="514"/>
        <v>236654.45977499997</v>
      </c>
      <c r="W482" s="85">
        <v>0.25</v>
      </c>
      <c r="X482" s="82">
        <f t="shared" si="515"/>
        <v>59163.614943749992</v>
      </c>
    </row>
    <row r="483" spans="1:79" ht="18">
      <c r="A483" s="91"/>
      <c r="B483" s="176" t="s">
        <v>361</v>
      </c>
      <c r="C483" s="66" t="s">
        <v>41</v>
      </c>
      <c r="D483" s="65">
        <v>23.06</v>
      </c>
      <c r="E483" s="82" t="s">
        <v>223</v>
      </c>
      <c r="F483" s="65">
        <v>17697</v>
      </c>
      <c r="G483" s="65">
        <v>3.69</v>
      </c>
      <c r="H483" s="82">
        <f t="shared" si="510"/>
        <v>65301.93</v>
      </c>
      <c r="I483" s="82">
        <f t="shared" si="479"/>
        <v>152806.51619999998</v>
      </c>
      <c r="J483" s="65">
        <v>25</v>
      </c>
      <c r="K483" s="82">
        <f t="shared" si="511"/>
        <v>38201.629049999996</v>
      </c>
      <c r="L483" s="19">
        <f t="shared" si="477"/>
        <v>191008.14524999997</v>
      </c>
      <c r="M483" s="65"/>
      <c r="N483" s="65"/>
      <c r="O483" s="65">
        <v>190</v>
      </c>
      <c r="P483" s="84">
        <f t="shared" si="480"/>
        <v>33624.300000000003</v>
      </c>
      <c r="Q483" s="65">
        <v>150</v>
      </c>
      <c r="R483" s="82">
        <f t="shared" si="512"/>
        <v>26545.5</v>
      </c>
      <c r="S483" s="65"/>
      <c r="T483" s="82">
        <f t="shared" si="513"/>
        <v>0</v>
      </c>
      <c r="U483" s="19">
        <f t="shared" si="478"/>
        <v>19100.814524999998</v>
      </c>
      <c r="V483" s="19">
        <f t="shared" si="514"/>
        <v>270278.75977499998</v>
      </c>
      <c r="W483" s="85">
        <v>0.25</v>
      </c>
      <c r="X483" s="82">
        <f t="shared" si="515"/>
        <v>67569.689943749996</v>
      </c>
    </row>
    <row r="484" spans="1:79" ht="35.25" customHeight="1">
      <c r="A484" s="91"/>
      <c r="B484" s="176" t="s">
        <v>362</v>
      </c>
      <c r="C484" s="66" t="s">
        <v>41</v>
      </c>
      <c r="D484" s="65">
        <v>10.130000000000001</v>
      </c>
      <c r="E484" s="82" t="s">
        <v>223</v>
      </c>
      <c r="F484" s="65">
        <v>17697</v>
      </c>
      <c r="G484" s="65">
        <v>3.57</v>
      </c>
      <c r="H484" s="82">
        <f t="shared" si="510"/>
        <v>63178.289999999994</v>
      </c>
      <c r="I484" s="82">
        <f t="shared" si="479"/>
        <v>147837.19859999997</v>
      </c>
      <c r="J484" s="65">
        <v>25</v>
      </c>
      <c r="K484" s="82">
        <f t="shared" si="511"/>
        <v>36959.299649999994</v>
      </c>
      <c r="L484" s="19">
        <f t="shared" si="477"/>
        <v>184796.49824999998</v>
      </c>
      <c r="M484" s="65"/>
      <c r="N484" s="65"/>
      <c r="O484" s="65"/>
      <c r="P484" s="84">
        <f t="shared" si="480"/>
        <v>0</v>
      </c>
      <c r="Q484" s="65">
        <v>150</v>
      </c>
      <c r="R484" s="82">
        <f t="shared" si="512"/>
        <v>26545.5</v>
      </c>
      <c r="S484" s="65"/>
      <c r="T484" s="82">
        <f t="shared" si="513"/>
        <v>0</v>
      </c>
      <c r="U484" s="19">
        <f t="shared" si="478"/>
        <v>18479.649824999997</v>
      </c>
      <c r="V484" s="19">
        <f t="shared" si="514"/>
        <v>229821.64807499998</v>
      </c>
      <c r="W484" s="85">
        <v>1</v>
      </c>
      <c r="X484" s="82">
        <f t="shared" si="515"/>
        <v>229821.64807499998</v>
      </c>
    </row>
    <row r="485" spans="1:79" ht="34.5" customHeight="1">
      <c r="A485" s="91"/>
      <c r="B485" s="176" t="s">
        <v>195</v>
      </c>
      <c r="C485" s="66" t="s">
        <v>41</v>
      </c>
      <c r="D485" s="65">
        <v>23.06</v>
      </c>
      <c r="E485" s="82" t="s">
        <v>223</v>
      </c>
      <c r="F485" s="65">
        <v>17697</v>
      </c>
      <c r="G485" s="65">
        <v>3.69</v>
      </c>
      <c r="H485" s="82">
        <f t="shared" si="510"/>
        <v>65301.93</v>
      </c>
      <c r="I485" s="82">
        <f t="shared" si="479"/>
        <v>152806.51619999998</v>
      </c>
      <c r="J485" s="65">
        <v>25</v>
      </c>
      <c r="K485" s="82">
        <f t="shared" si="511"/>
        <v>38201.629049999996</v>
      </c>
      <c r="L485" s="19">
        <f t="shared" si="477"/>
        <v>191008.14524999997</v>
      </c>
      <c r="M485" s="65"/>
      <c r="N485" s="65"/>
      <c r="O485" s="65"/>
      <c r="P485" s="84">
        <f t="shared" si="480"/>
        <v>0</v>
      </c>
      <c r="Q485" s="65">
        <v>150</v>
      </c>
      <c r="R485" s="82">
        <f t="shared" si="512"/>
        <v>26545.5</v>
      </c>
      <c r="S485" s="65"/>
      <c r="T485" s="82">
        <f t="shared" si="513"/>
        <v>0</v>
      </c>
      <c r="U485" s="19">
        <f t="shared" si="478"/>
        <v>19100.814524999998</v>
      </c>
      <c r="V485" s="19">
        <f t="shared" si="514"/>
        <v>236654.45977499997</v>
      </c>
      <c r="W485" s="85">
        <v>0.5</v>
      </c>
      <c r="X485" s="82">
        <f t="shared" si="515"/>
        <v>118327.22988749998</v>
      </c>
    </row>
    <row r="486" spans="1:79" ht="63" customHeight="1">
      <c r="A486" s="91"/>
      <c r="B486" s="111" t="s">
        <v>363</v>
      </c>
      <c r="C486" s="66" t="s">
        <v>41</v>
      </c>
      <c r="D486" s="65">
        <v>10.130000000000001</v>
      </c>
      <c r="E486" s="82" t="s">
        <v>223</v>
      </c>
      <c r="F486" s="65">
        <v>17697</v>
      </c>
      <c r="G486" s="65">
        <v>3.57</v>
      </c>
      <c r="H486" s="82">
        <f t="shared" si="510"/>
        <v>63178.289999999994</v>
      </c>
      <c r="I486" s="82">
        <f t="shared" si="479"/>
        <v>147837.19859999997</v>
      </c>
      <c r="J486" s="65">
        <v>25</v>
      </c>
      <c r="K486" s="82">
        <f t="shared" si="511"/>
        <v>36959.299649999994</v>
      </c>
      <c r="L486" s="19">
        <f t="shared" si="477"/>
        <v>184796.49824999998</v>
      </c>
      <c r="M486" s="65"/>
      <c r="N486" s="65"/>
      <c r="O486" s="65"/>
      <c r="P486" s="84">
        <f t="shared" si="480"/>
        <v>0</v>
      </c>
      <c r="Q486" s="65"/>
      <c r="R486" s="82">
        <f t="shared" si="512"/>
        <v>0</v>
      </c>
      <c r="S486" s="65"/>
      <c r="T486" s="82">
        <f t="shared" si="513"/>
        <v>0</v>
      </c>
      <c r="U486" s="19">
        <f t="shared" si="478"/>
        <v>18479.649824999997</v>
      </c>
      <c r="V486" s="19">
        <f t="shared" si="514"/>
        <v>203276.14807499998</v>
      </c>
      <c r="W486" s="85">
        <v>0.5</v>
      </c>
      <c r="X486" s="82">
        <f t="shared" si="515"/>
        <v>101638.07403749999</v>
      </c>
    </row>
    <row r="487" spans="1:79" ht="36">
      <c r="A487" s="91"/>
      <c r="B487" s="278" t="s">
        <v>385</v>
      </c>
      <c r="C487" s="66" t="s">
        <v>41</v>
      </c>
      <c r="D487" s="65">
        <v>10.130000000000001</v>
      </c>
      <c r="E487" s="82" t="s">
        <v>223</v>
      </c>
      <c r="F487" s="65">
        <v>17697</v>
      </c>
      <c r="G487" s="65">
        <v>3.57</v>
      </c>
      <c r="H487" s="82">
        <f t="shared" si="510"/>
        <v>63178.289999999994</v>
      </c>
      <c r="I487" s="82">
        <f t="shared" si="479"/>
        <v>147837.19859999997</v>
      </c>
      <c r="J487" s="65">
        <v>25</v>
      </c>
      <c r="K487" s="82">
        <f t="shared" si="511"/>
        <v>36959.299649999994</v>
      </c>
      <c r="L487" s="19">
        <f t="shared" si="477"/>
        <v>184796.49824999998</v>
      </c>
      <c r="M487" s="65"/>
      <c r="N487" s="65"/>
      <c r="O487" s="65"/>
      <c r="P487" s="84">
        <f t="shared" si="480"/>
        <v>0</v>
      </c>
      <c r="Q487" s="65">
        <v>150</v>
      </c>
      <c r="R487" s="82">
        <f t="shared" si="512"/>
        <v>26545.5</v>
      </c>
      <c r="S487" s="65"/>
      <c r="T487" s="82">
        <f t="shared" si="513"/>
        <v>0</v>
      </c>
      <c r="U487" s="19">
        <f t="shared" si="478"/>
        <v>18479.649824999997</v>
      </c>
      <c r="V487" s="19">
        <f t="shared" si="514"/>
        <v>229821.64807499998</v>
      </c>
      <c r="W487" s="85">
        <v>1</v>
      </c>
      <c r="X487" s="82">
        <f t="shared" si="515"/>
        <v>229821.64807499998</v>
      </c>
    </row>
    <row r="488" spans="1:79" ht="36">
      <c r="A488" s="91"/>
      <c r="B488" s="176" t="s">
        <v>383</v>
      </c>
      <c r="C488" s="66" t="s">
        <v>43</v>
      </c>
      <c r="D488" s="83">
        <v>40</v>
      </c>
      <c r="E488" s="82" t="s">
        <v>22</v>
      </c>
      <c r="F488" s="65">
        <v>17697</v>
      </c>
      <c r="G488" s="65">
        <v>4.53</v>
      </c>
      <c r="H488" s="82">
        <f t="shared" ref="H488" si="516">F488*G488</f>
        <v>80167.41</v>
      </c>
      <c r="I488" s="82">
        <f t="shared" ref="I488" si="517">H488*2.34</f>
        <v>187591.73939999999</v>
      </c>
      <c r="J488" s="65">
        <v>25</v>
      </c>
      <c r="K488" s="82">
        <f t="shared" ref="K488" si="518">I488*25%</f>
        <v>46897.934849999998</v>
      </c>
      <c r="L488" s="19">
        <f t="shared" ref="L488" si="519">I488+K488</f>
        <v>234489.67424999998</v>
      </c>
      <c r="M488" s="65"/>
      <c r="N488" s="65"/>
      <c r="O488" s="65"/>
      <c r="P488" s="84">
        <f t="shared" ref="P488" si="520">O488*F488/100</f>
        <v>0</v>
      </c>
      <c r="Q488" s="65">
        <v>150</v>
      </c>
      <c r="R488" s="82">
        <f t="shared" ref="R488" si="521">Q488*F488/100</f>
        <v>26545.5</v>
      </c>
      <c r="S488" s="65"/>
      <c r="T488" s="82">
        <f t="shared" ref="T488" si="522">S488*F488/100</f>
        <v>0</v>
      </c>
      <c r="U488" s="19">
        <f t="shared" ref="U488" si="523">(I488+K488)*10/100</f>
        <v>23448.967424999995</v>
      </c>
      <c r="V488" s="19">
        <f t="shared" ref="V488" si="524">I488+K488+N488+P488+R488+T488+U488</f>
        <v>284484.14167499996</v>
      </c>
      <c r="W488" s="85">
        <v>0.75</v>
      </c>
      <c r="X488" s="82">
        <f t="shared" ref="X488" si="525">V488*W488</f>
        <v>213363.10625624997</v>
      </c>
    </row>
    <row r="489" spans="1:79" ht="36">
      <c r="A489" s="91"/>
      <c r="B489" s="176" t="s">
        <v>384</v>
      </c>
      <c r="C489" s="66" t="s">
        <v>43</v>
      </c>
      <c r="D489" s="83">
        <v>40</v>
      </c>
      <c r="E489" s="82" t="s">
        <v>22</v>
      </c>
      <c r="F489" s="65">
        <v>17697</v>
      </c>
      <c r="G489" s="65">
        <v>4.53</v>
      </c>
      <c r="H489" s="82">
        <f t="shared" ref="H489" si="526">F489*G489</f>
        <v>80167.41</v>
      </c>
      <c r="I489" s="82">
        <f t="shared" ref="I489" si="527">H489*2.34</f>
        <v>187591.73939999999</v>
      </c>
      <c r="J489" s="65">
        <v>25</v>
      </c>
      <c r="K489" s="82">
        <f t="shared" ref="K489" si="528">I489*25%</f>
        <v>46897.934849999998</v>
      </c>
      <c r="L489" s="19">
        <f t="shared" ref="L489" si="529">I489+K489</f>
        <v>234489.67424999998</v>
      </c>
      <c r="M489" s="65"/>
      <c r="N489" s="65"/>
      <c r="O489" s="65">
        <v>190</v>
      </c>
      <c r="P489" s="84">
        <f t="shared" ref="P489" si="530">O489*F489/100</f>
        <v>33624.300000000003</v>
      </c>
      <c r="Q489" s="65">
        <v>150</v>
      </c>
      <c r="R489" s="82">
        <f t="shared" ref="R489" si="531">Q489*F489/100</f>
        <v>26545.5</v>
      </c>
      <c r="S489" s="65"/>
      <c r="T489" s="82">
        <f t="shared" ref="T489" si="532">S489*F489/100</f>
        <v>0</v>
      </c>
      <c r="U489" s="19">
        <f t="shared" ref="U489" si="533">(I489+K489)*10/100</f>
        <v>23448.967424999995</v>
      </c>
      <c r="V489" s="19">
        <f t="shared" ref="V489" si="534">I489+K489+N489+P489+R489+T489+U489</f>
        <v>318108.44167499995</v>
      </c>
      <c r="W489" s="85">
        <v>0.25</v>
      </c>
      <c r="X489" s="82">
        <f t="shared" ref="X489" si="535">V489*W489</f>
        <v>79527.110418749988</v>
      </c>
    </row>
    <row r="490" spans="1:79" ht="18">
      <c r="A490" s="91"/>
      <c r="B490" s="176" t="s">
        <v>364</v>
      </c>
      <c r="C490" s="66" t="s">
        <v>41</v>
      </c>
      <c r="D490" s="65">
        <v>17.05</v>
      </c>
      <c r="E490" s="82" t="s">
        <v>223</v>
      </c>
      <c r="F490" s="65">
        <v>17697</v>
      </c>
      <c r="G490" s="65">
        <v>3.65</v>
      </c>
      <c r="H490" s="82">
        <f t="shared" si="510"/>
        <v>64594.049999999996</v>
      </c>
      <c r="I490" s="82">
        <f t="shared" si="479"/>
        <v>151150.07699999999</v>
      </c>
      <c r="J490" s="65">
        <v>25</v>
      </c>
      <c r="K490" s="82">
        <f t="shared" si="511"/>
        <v>37787.519249999998</v>
      </c>
      <c r="L490" s="19">
        <f t="shared" si="477"/>
        <v>188937.59625</v>
      </c>
      <c r="M490" s="65"/>
      <c r="N490" s="65"/>
      <c r="O490" s="65"/>
      <c r="P490" s="84">
        <f t="shared" si="480"/>
        <v>0</v>
      </c>
      <c r="Q490" s="65">
        <v>150</v>
      </c>
      <c r="R490" s="82">
        <f t="shared" si="512"/>
        <v>26545.5</v>
      </c>
      <c r="S490" s="65"/>
      <c r="T490" s="82">
        <f t="shared" si="513"/>
        <v>0</v>
      </c>
      <c r="U490" s="19">
        <f t="shared" si="478"/>
        <v>18893.759624999999</v>
      </c>
      <c r="V490" s="19">
        <f t="shared" si="514"/>
        <v>234376.85587500001</v>
      </c>
      <c r="W490" s="85">
        <v>1</v>
      </c>
      <c r="X490" s="82">
        <f t="shared" si="515"/>
        <v>234376.85587500001</v>
      </c>
    </row>
    <row r="491" spans="1:79" ht="74.25" customHeight="1">
      <c r="A491" s="91"/>
      <c r="B491" s="111" t="s">
        <v>365</v>
      </c>
      <c r="C491" s="66" t="s">
        <v>43</v>
      </c>
      <c r="D491" s="65">
        <v>18.11</v>
      </c>
      <c r="E491" s="82" t="s">
        <v>22</v>
      </c>
      <c r="F491" s="65">
        <v>17697</v>
      </c>
      <c r="G491" s="65">
        <v>4.4000000000000004</v>
      </c>
      <c r="H491" s="82">
        <f t="shared" si="510"/>
        <v>77866.8</v>
      </c>
      <c r="I491" s="82">
        <f t="shared" si="479"/>
        <v>182208.31200000001</v>
      </c>
      <c r="J491" s="65">
        <v>25</v>
      </c>
      <c r="K491" s="82">
        <f t="shared" si="511"/>
        <v>45552.078000000001</v>
      </c>
      <c r="L491" s="19">
        <f t="shared" si="477"/>
        <v>227760.39</v>
      </c>
      <c r="M491" s="65"/>
      <c r="N491" s="65"/>
      <c r="O491" s="65"/>
      <c r="P491" s="84">
        <f t="shared" si="480"/>
        <v>0</v>
      </c>
      <c r="Q491" s="65"/>
      <c r="R491" s="82">
        <f t="shared" si="512"/>
        <v>0</v>
      </c>
      <c r="S491" s="65"/>
      <c r="T491" s="82">
        <f t="shared" si="513"/>
        <v>0</v>
      </c>
      <c r="U491" s="19">
        <f t="shared" si="478"/>
        <v>22776.039000000004</v>
      </c>
      <c r="V491" s="19">
        <f t="shared" si="514"/>
        <v>250536.429</v>
      </c>
      <c r="W491" s="85">
        <v>1</v>
      </c>
      <c r="X491" s="82">
        <f t="shared" si="515"/>
        <v>250536.429</v>
      </c>
    </row>
    <row r="492" spans="1:79" ht="36">
      <c r="A492" s="91"/>
      <c r="B492" s="176" t="s">
        <v>366</v>
      </c>
      <c r="C492" s="66" t="s">
        <v>47</v>
      </c>
      <c r="D492" s="65">
        <v>33.03</v>
      </c>
      <c r="E492" s="82">
        <v>2</v>
      </c>
      <c r="F492" s="65">
        <v>17697</v>
      </c>
      <c r="G492" s="65">
        <v>4.29</v>
      </c>
      <c r="H492" s="82">
        <f t="shared" si="510"/>
        <v>75920.13</v>
      </c>
      <c r="I492" s="82">
        <f t="shared" si="479"/>
        <v>177653.1042</v>
      </c>
      <c r="J492" s="65">
        <v>25</v>
      </c>
      <c r="K492" s="82">
        <f t="shared" si="511"/>
        <v>44413.27605</v>
      </c>
      <c r="L492" s="19">
        <f t="shared" si="477"/>
        <v>222066.38024999999</v>
      </c>
      <c r="M492" s="65"/>
      <c r="N492" s="65"/>
      <c r="O492" s="65"/>
      <c r="P492" s="84">
        <f t="shared" si="480"/>
        <v>0</v>
      </c>
      <c r="Q492" s="65">
        <v>150</v>
      </c>
      <c r="R492" s="82">
        <f t="shared" si="512"/>
        <v>26545.5</v>
      </c>
      <c r="S492" s="65"/>
      <c r="T492" s="82">
        <f t="shared" si="513"/>
        <v>0</v>
      </c>
      <c r="U492" s="19">
        <f t="shared" si="478"/>
        <v>22206.638024999997</v>
      </c>
      <c r="V492" s="19">
        <f t="shared" si="514"/>
        <v>270818.51827499998</v>
      </c>
      <c r="W492" s="85">
        <v>0.75</v>
      </c>
      <c r="X492" s="82">
        <f t="shared" si="515"/>
        <v>203113.88870625</v>
      </c>
    </row>
    <row r="493" spans="1:79" ht="36">
      <c r="A493" s="91"/>
      <c r="B493" s="278" t="s">
        <v>367</v>
      </c>
      <c r="C493" s="66" t="s">
        <v>43</v>
      </c>
      <c r="D493" s="65">
        <v>23.08</v>
      </c>
      <c r="E493" s="81" t="s">
        <v>22</v>
      </c>
      <c r="F493" s="65">
        <v>17697</v>
      </c>
      <c r="G493" s="83">
        <v>4.46</v>
      </c>
      <c r="H493" s="82">
        <f t="shared" si="510"/>
        <v>78928.62</v>
      </c>
      <c r="I493" s="82">
        <f t="shared" si="479"/>
        <v>184692.97079999998</v>
      </c>
      <c r="J493" s="65">
        <v>25</v>
      </c>
      <c r="K493" s="82">
        <f t="shared" si="511"/>
        <v>46173.242699999995</v>
      </c>
      <c r="L493" s="19">
        <f t="shared" si="477"/>
        <v>230866.21349999998</v>
      </c>
      <c r="M493" s="65"/>
      <c r="N493" s="65"/>
      <c r="O493" s="65"/>
      <c r="P493" s="84">
        <f t="shared" si="480"/>
        <v>0</v>
      </c>
      <c r="Q493" s="65">
        <v>150</v>
      </c>
      <c r="R493" s="82">
        <f t="shared" si="512"/>
        <v>26545.5</v>
      </c>
      <c r="S493" s="65"/>
      <c r="T493" s="82">
        <f t="shared" si="513"/>
        <v>0</v>
      </c>
      <c r="U493" s="19">
        <f t="shared" si="478"/>
        <v>23086.621349999998</v>
      </c>
      <c r="V493" s="19">
        <f t="shared" si="514"/>
        <v>280498.33484999998</v>
      </c>
      <c r="W493" s="85">
        <v>0.75</v>
      </c>
      <c r="X493" s="82">
        <f t="shared" si="515"/>
        <v>210373.75113749999</v>
      </c>
    </row>
    <row r="494" spans="1:79" ht="36">
      <c r="A494" s="91"/>
      <c r="B494" s="176" t="s">
        <v>369</v>
      </c>
      <c r="C494" s="66" t="s">
        <v>43</v>
      </c>
      <c r="D494" s="65">
        <v>23.08</v>
      </c>
      <c r="E494" s="81" t="s">
        <v>22</v>
      </c>
      <c r="F494" s="65">
        <v>17697</v>
      </c>
      <c r="G494" s="65">
        <v>4.46</v>
      </c>
      <c r="H494" s="82">
        <f t="shared" si="510"/>
        <v>78928.62</v>
      </c>
      <c r="I494" s="82">
        <f t="shared" si="479"/>
        <v>184692.97079999998</v>
      </c>
      <c r="J494" s="65">
        <v>25</v>
      </c>
      <c r="K494" s="82">
        <f t="shared" si="511"/>
        <v>46173.242699999995</v>
      </c>
      <c r="L494" s="19">
        <f t="shared" si="477"/>
        <v>230866.21349999998</v>
      </c>
      <c r="M494" s="65"/>
      <c r="N494" s="65"/>
      <c r="O494" s="65">
        <v>190</v>
      </c>
      <c r="P494" s="84">
        <f t="shared" si="480"/>
        <v>33624.300000000003</v>
      </c>
      <c r="Q494" s="65">
        <v>150</v>
      </c>
      <c r="R494" s="82">
        <f t="shared" si="512"/>
        <v>26545.5</v>
      </c>
      <c r="S494" s="65"/>
      <c r="T494" s="82">
        <f t="shared" si="513"/>
        <v>0</v>
      </c>
      <c r="U494" s="19">
        <f t="shared" si="478"/>
        <v>23086.621349999998</v>
      </c>
      <c r="V494" s="19">
        <f t="shared" si="514"/>
        <v>314122.63484999997</v>
      </c>
      <c r="W494" s="85">
        <v>0.25</v>
      </c>
      <c r="X494" s="82">
        <f t="shared" si="515"/>
        <v>78530.658712499993</v>
      </c>
    </row>
    <row r="495" spans="1:79" ht="29.25" customHeight="1">
      <c r="A495" s="91"/>
      <c r="B495" s="176" t="s">
        <v>370</v>
      </c>
      <c r="C495" s="66" t="s">
        <v>41</v>
      </c>
      <c r="D495" s="65">
        <v>12.04</v>
      </c>
      <c r="E495" s="81" t="s">
        <v>223</v>
      </c>
      <c r="F495" s="65">
        <v>17697</v>
      </c>
      <c r="G495" s="65">
        <v>3.57</v>
      </c>
      <c r="H495" s="82">
        <f t="shared" si="510"/>
        <v>63178.289999999994</v>
      </c>
      <c r="I495" s="82">
        <f t="shared" si="479"/>
        <v>147837.19859999997</v>
      </c>
      <c r="J495" s="65">
        <v>25</v>
      </c>
      <c r="K495" s="82">
        <f t="shared" si="511"/>
        <v>36959.299649999994</v>
      </c>
      <c r="L495" s="19">
        <f t="shared" si="477"/>
        <v>184796.49824999998</v>
      </c>
      <c r="M495" s="65"/>
      <c r="N495" s="65"/>
      <c r="O495" s="65"/>
      <c r="P495" s="84">
        <f t="shared" si="480"/>
        <v>0</v>
      </c>
      <c r="Q495" s="65">
        <v>150</v>
      </c>
      <c r="R495" s="82">
        <f t="shared" si="512"/>
        <v>26545.5</v>
      </c>
      <c r="S495" s="65"/>
      <c r="T495" s="82">
        <f t="shared" si="513"/>
        <v>0</v>
      </c>
      <c r="U495" s="19">
        <f t="shared" si="478"/>
        <v>18479.649824999997</v>
      </c>
      <c r="V495" s="19">
        <f t="shared" si="514"/>
        <v>229821.64807499998</v>
      </c>
      <c r="W495" s="85">
        <v>1</v>
      </c>
      <c r="X495" s="82">
        <f t="shared" si="515"/>
        <v>229821.64807499998</v>
      </c>
    </row>
    <row r="496" spans="1:79" s="89" customFormat="1" ht="18">
      <c r="A496" s="125"/>
      <c r="B496" s="155" t="s">
        <v>101</v>
      </c>
      <c r="C496" s="66"/>
      <c r="D496" s="83"/>
      <c r="E496" s="81"/>
      <c r="F496" s="65"/>
      <c r="G496" s="65"/>
      <c r="H496" s="82"/>
      <c r="I496" s="82"/>
      <c r="J496" s="65"/>
      <c r="K496" s="82"/>
      <c r="L496" s="82"/>
      <c r="M496" s="65"/>
      <c r="N496" s="65"/>
      <c r="O496" s="65"/>
      <c r="P496" s="84"/>
      <c r="Q496" s="65"/>
      <c r="R496" s="82"/>
      <c r="S496" s="65"/>
      <c r="T496" s="82"/>
      <c r="U496" s="19"/>
      <c r="V496" s="19"/>
      <c r="W496" s="114">
        <f>SUM(W410:W495)</f>
        <v>54</v>
      </c>
      <c r="X496" s="114">
        <f>SUM(X410:X495)</f>
        <v>13120942.479449999</v>
      </c>
      <c r="Y496" s="86"/>
      <c r="Z496" s="86"/>
      <c r="AA496" s="86"/>
      <c r="AB496" s="86"/>
      <c r="AC496" s="86"/>
      <c r="AD496" s="86"/>
      <c r="AE496" s="86"/>
      <c r="AF496" s="86"/>
      <c r="AG496" s="86"/>
      <c r="AH496" s="86"/>
      <c r="AI496" s="86"/>
      <c r="AJ496" s="86"/>
      <c r="AK496" s="86"/>
      <c r="AL496" s="86"/>
      <c r="AM496" s="86"/>
      <c r="AN496" s="86"/>
      <c r="AO496" s="86"/>
      <c r="AP496" s="86"/>
      <c r="AQ496" s="86"/>
      <c r="AR496" s="86"/>
      <c r="AS496" s="86"/>
      <c r="AT496" s="86"/>
      <c r="AU496" s="86"/>
      <c r="AV496" s="86"/>
      <c r="AW496" s="86"/>
      <c r="AX496" s="86"/>
      <c r="AY496" s="86"/>
      <c r="AZ496" s="86"/>
      <c r="BA496" s="86"/>
      <c r="BB496" s="86"/>
      <c r="BC496" s="86"/>
      <c r="BD496" s="86"/>
      <c r="BE496" s="86"/>
      <c r="BF496" s="86"/>
      <c r="BG496" s="86"/>
      <c r="BH496" s="86"/>
      <c r="BI496" s="86"/>
      <c r="BJ496" s="86"/>
      <c r="BK496" s="86"/>
      <c r="BL496" s="86"/>
      <c r="BM496" s="86"/>
      <c r="BN496" s="86"/>
      <c r="BO496" s="86"/>
      <c r="BP496" s="86"/>
      <c r="BQ496" s="86"/>
      <c r="BR496" s="86"/>
      <c r="BS496" s="86"/>
      <c r="BT496" s="86"/>
      <c r="BU496" s="86"/>
      <c r="BV496" s="86"/>
      <c r="BW496" s="86"/>
      <c r="BX496" s="86"/>
      <c r="BY496" s="86"/>
      <c r="BZ496" s="86"/>
      <c r="CA496" s="86"/>
    </row>
    <row r="497" spans="1:24" hidden="1">
      <c r="B497" s="93"/>
      <c r="C497" s="116"/>
      <c r="D497" s="93"/>
      <c r="E497" s="95"/>
      <c r="F497" s="100"/>
      <c r="G497" s="93"/>
      <c r="H497" s="96"/>
      <c r="I497" s="96"/>
      <c r="J497" s="100"/>
      <c r="K497" s="96"/>
      <c r="L497" s="96"/>
      <c r="M497" s="100"/>
      <c r="N497" s="100"/>
      <c r="O497" s="100"/>
      <c r="P497" s="118"/>
      <c r="Q497" s="100"/>
      <c r="R497" s="96"/>
      <c r="S497" s="100"/>
      <c r="T497" s="96"/>
      <c r="U497" s="96"/>
      <c r="V497" s="96"/>
      <c r="W497" s="119"/>
      <c r="X497" s="96"/>
    </row>
    <row r="498" spans="1:24" hidden="1">
      <c r="B498" s="93"/>
      <c r="C498" s="116"/>
      <c r="D498" s="93"/>
      <c r="E498" s="95"/>
      <c r="F498" s="100"/>
      <c r="G498" s="93"/>
      <c r="H498" s="96"/>
      <c r="I498" s="96"/>
      <c r="J498" s="100"/>
      <c r="K498" s="96"/>
      <c r="L498" s="96"/>
      <c r="M498" s="100"/>
      <c r="N498" s="100"/>
      <c r="O498" s="100"/>
      <c r="P498" s="118"/>
      <c r="Q498" s="100"/>
      <c r="R498" s="96"/>
      <c r="S498" s="100"/>
      <c r="T498" s="96"/>
      <c r="U498" s="96"/>
      <c r="V498" s="96"/>
      <c r="W498" s="119"/>
      <c r="X498" s="96"/>
    </row>
    <row r="499" spans="1:24" hidden="1">
      <c r="B499" s="93"/>
      <c r="C499" s="116"/>
      <c r="D499" s="93"/>
      <c r="E499" s="95"/>
      <c r="F499" s="100"/>
      <c r="G499" s="93"/>
      <c r="H499" s="96"/>
      <c r="I499" s="96"/>
      <c r="J499" s="100"/>
      <c r="K499" s="96"/>
      <c r="L499" s="96"/>
      <c r="M499" s="100"/>
      <c r="N499" s="100"/>
      <c r="O499" s="100"/>
      <c r="P499" s="118"/>
      <c r="Q499" s="100"/>
      <c r="R499" s="96"/>
      <c r="S499" s="100"/>
      <c r="T499" s="96"/>
      <c r="U499" s="96"/>
      <c r="V499" s="96"/>
      <c r="W499" s="119"/>
      <c r="X499" s="96"/>
    </row>
    <row r="500" spans="1:24" hidden="1">
      <c r="B500" s="93"/>
      <c r="C500" s="116"/>
      <c r="D500" s="93"/>
      <c r="E500" s="95"/>
      <c r="F500" s="100"/>
      <c r="G500" s="93"/>
      <c r="H500" s="96"/>
      <c r="I500" s="96"/>
      <c r="J500" s="100"/>
      <c r="K500" s="96"/>
      <c r="L500" s="96"/>
      <c r="M500" s="100"/>
      <c r="N500" s="100"/>
      <c r="O500" s="100"/>
      <c r="P500" s="118"/>
      <c r="Q500" s="100"/>
      <c r="R500" s="96"/>
      <c r="S500" s="100"/>
      <c r="T500" s="96"/>
      <c r="U500" s="96"/>
      <c r="V500" s="96"/>
      <c r="W500" s="119"/>
      <c r="X500" s="96"/>
    </row>
    <row r="501" spans="1:24" hidden="1">
      <c r="B501" s="93"/>
      <c r="C501" s="116"/>
      <c r="D501" s="93"/>
      <c r="E501" s="95"/>
      <c r="F501" s="100"/>
      <c r="G501" s="93"/>
      <c r="H501" s="96"/>
      <c r="I501" s="96"/>
      <c r="J501" s="100"/>
      <c r="K501" s="96"/>
      <c r="L501" s="96"/>
      <c r="M501" s="100"/>
      <c r="N501" s="100"/>
      <c r="O501" s="100"/>
      <c r="P501" s="118"/>
      <c r="Q501" s="100"/>
      <c r="R501" s="96"/>
      <c r="S501" s="100"/>
      <c r="T501" s="96"/>
      <c r="U501" s="96"/>
      <c r="V501" s="96"/>
      <c r="W501" s="119"/>
      <c r="X501" s="96"/>
    </row>
    <row r="502" spans="1:24" hidden="1">
      <c r="B502" s="93"/>
      <c r="C502" s="116"/>
      <c r="D502" s="93"/>
      <c r="E502" s="95"/>
      <c r="F502" s="100"/>
      <c r="G502" s="93"/>
      <c r="H502" s="96"/>
      <c r="I502" s="96"/>
      <c r="J502" s="100"/>
      <c r="K502" s="96"/>
      <c r="L502" s="96"/>
      <c r="M502" s="100"/>
      <c r="N502" s="100"/>
      <c r="O502" s="100"/>
      <c r="P502" s="118"/>
      <c r="Q502" s="100"/>
      <c r="R502" s="96"/>
      <c r="S502" s="100"/>
      <c r="T502" s="96"/>
      <c r="U502" s="96"/>
      <c r="V502" s="96"/>
      <c r="W502" s="119"/>
      <c r="X502" s="96"/>
    </row>
    <row r="503" spans="1:24" hidden="1">
      <c r="B503" s="93"/>
      <c r="C503" s="116"/>
      <c r="D503" s="93"/>
      <c r="E503" s="95"/>
      <c r="F503" s="100"/>
      <c r="G503" s="93"/>
      <c r="H503" s="96"/>
      <c r="I503" s="96"/>
      <c r="J503" s="100"/>
      <c r="K503" s="96"/>
      <c r="L503" s="96"/>
      <c r="M503" s="100"/>
      <c r="N503" s="100"/>
      <c r="O503" s="100"/>
      <c r="P503" s="118"/>
      <c r="Q503" s="100"/>
      <c r="R503" s="96"/>
      <c r="S503" s="100"/>
      <c r="T503" s="96"/>
      <c r="U503" s="96"/>
      <c r="V503" s="96"/>
      <c r="W503" s="119"/>
      <c r="X503" s="96"/>
    </row>
    <row r="504" spans="1:24" hidden="1">
      <c r="B504" s="93"/>
      <c r="C504" s="116"/>
      <c r="D504" s="93"/>
      <c r="E504" s="95"/>
      <c r="F504" s="100"/>
      <c r="G504" s="93"/>
      <c r="H504" s="96"/>
      <c r="I504" s="96"/>
      <c r="J504" s="100"/>
      <c r="K504" s="96"/>
      <c r="L504" s="96"/>
      <c r="M504" s="100"/>
      <c r="N504" s="100"/>
      <c r="O504" s="100"/>
      <c r="P504" s="118"/>
      <c r="Q504" s="100"/>
      <c r="R504" s="96"/>
      <c r="S504" s="100"/>
      <c r="T504" s="96"/>
      <c r="U504" s="96"/>
      <c r="V504" s="96"/>
      <c r="W504" s="119"/>
      <c r="X504" s="96"/>
    </row>
    <row r="505" spans="1:24" hidden="1">
      <c r="B505" s="93"/>
      <c r="C505" s="116"/>
      <c r="D505" s="93"/>
      <c r="E505" s="95"/>
      <c r="F505" s="100"/>
      <c r="G505" s="93"/>
      <c r="H505" s="96"/>
      <c r="I505" s="96"/>
      <c r="J505" s="100"/>
      <c r="K505" s="96"/>
      <c r="L505" s="96"/>
      <c r="M505" s="100"/>
      <c r="N505" s="100"/>
      <c r="O505" s="100"/>
      <c r="P505" s="118"/>
      <c r="Q505" s="100"/>
      <c r="R505" s="96"/>
      <c r="S505" s="100"/>
      <c r="T505" s="96"/>
      <c r="U505" s="96"/>
      <c r="V505" s="96"/>
      <c r="W505" s="119"/>
      <c r="X505" s="96"/>
    </row>
    <row r="506" spans="1:24" hidden="1"/>
    <row r="508" spans="1:24" ht="3" customHeight="1"/>
    <row r="509" spans="1:24" hidden="1"/>
    <row r="510" spans="1:24" hidden="1"/>
    <row r="511" spans="1:24" ht="15" customHeight="1">
      <c r="A511" s="316" t="s">
        <v>0</v>
      </c>
      <c r="B511" s="316" t="s">
        <v>1</v>
      </c>
      <c r="C511" s="302" t="s">
        <v>2</v>
      </c>
      <c r="D511" s="316" t="s">
        <v>224</v>
      </c>
      <c r="E511" s="319" t="s">
        <v>4</v>
      </c>
      <c r="F511" s="302" t="s">
        <v>5</v>
      </c>
      <c r="G511" s="304" t="s">
        <v>6</v>
      </c>
      <c r="H511" s="309" t="s">
        <v>248</v>
      </c>
      <c r="I511" s="310"/>
      <c r="J511" s="310"/>
      <c r="K511" s="310"/>
      <c r="L511" s="310"/>
      <c r="M511" s="310"/>
      <c r="N511" s="310"/>
      <c r="O511" s="310"/>
      <c r="P511" s="310"/>
      <c r="Q511" s="310"/>
      <c r="R511" s="310"/>
      <c r="S511" s="310"/>
      <c r="T511" s="310"/>
      <c r="U511" s="310"/>
      <c r="V511" s="311"/>
      <c r="W511" s="321" t="s">
        <v>8</v>
      </c>
      <c r="X511" s="299" t="s">
        <v>9</v>
      </c>
    </row>
    <row r="512" spans="1:24" ht="15" customHeight="1">
      <c r="A512" s="317"/>
      <c r="B512" s="317"/>
      <c r="C512" s="303"/>
      <c r="D512" s="317"/>
      <c r="E512" s="319"/>
      <c r="F512" s="303"/>
      <c r="G512" s="305"/>
      <c r="H512" s="299" t="s">
        <v>10</v>
      </c>
      <c r="I512" s="299" t="s">
        <v>234</v>
      </c>
      <c r="J512" s="338" t="s">
        <v>12</v>
      </c>
      <c r="K512" s="339"/>
      <c r="L512" s="342" t="s">
        <v>241</v>
      </c>
      <c r="M512" s="324" t="s">
        <v>243</v>
      </c>
      <c r="N512" s="324"/>
      <c r="O512" s="324"/>
      <c r="P512" s="324"/>
      <c r="Q512" s="324"/>
      <c r="R512" s="324"/>
      <c r="S512" s="324"/>
      <c r="T512" s="324"/>
      <c r="U512" s="324"/>
      <c r="V512" s="304" t="s">
        <v>247</v>
      </c>
      <c r="W512" s="322"/>
      <c r="X512" s="300"/>
    </row>
    <row r="513" spans="1:79" ht="36.75" customHeight="1">
      <c r="A513" s="317"/>
      <c r="B513" s="317"/>
      <c r="C513" s="302"/>
      <c r="D513" s="317"/>
      <c r="E513" s="319"/>
      <c r="F513" s="302"/>
      <c r="G513" s="305"/>
      <c r="H513" s="300"/>
      <c r="I513" s="300"/>
      <c r="J513" s="340"/>
      <c r="K513" s="341"/>
      <c r="L513" s="342"/>
      <c r="M513" s="332" t="s">
        <v>239</v>
      </c>
      <c r="N513" s="333"/>
      <c r="O513" s="332" t="s">
        <v>14</v>
      </c>
      <c r="P513" s="334"/>
      <c r="Q513" s="335" t="s">
        <v>15</v>
      </c>
      <c r="R513" s="335"/>
      <c r="S513" s="336" t="s">
        <v>238</v>
      </c>
      <c r="T513" s="337"/>
      <c r="U513" s="267" t="s">
        <v>16</v>
      </c>
      <c r="V513" s="305"/>
      <c r="W513" s="322"/>
      <c r="X513" s="300"/>
    </row>
    <row r="514" spans="1:79" ht="55.5" customHeight="1">
      <c r="A514" s="318"/>
      <c r="B514" s="318"/>
      <c r="C514" s="302"/>
      <c r="D514" s="318"/>
      <c r="E514" s="319"/>
      <c r="F514" s="302"/>
      <c r="G514" s="306"/>
      <c r="H514" s="301"/>
      <c r="I514" s="301"/>
      <c r="J514" s="262" t="s">
        <v>245</v>
      </c>
      <c r="K514" s="262" t="s">
        <v>244</v>
      </c>
      <c r="L514" s="262" t="s">
        <v>242</v>
      </c>
      <c r="M514" s="262" t="s">
        <v>246</v>
      </c>
      <c r="N514" s="262" t="s">
        <v>244</v>
      </c>
      <c r="O514" s="262" t="s">
        <v>246</v>
      </c>
      <c r="P514" s="262" t="s">
        <v>244</v>
      </c>
      <c r="Q514" s="262" t="s">
        <v>246</v>
      </c>
      <c r="R514" s="262" t="s">
        <v>244</v>
      </c>
      <c r="S514" s="262" t="s">
        <v>246</v>
      </c>
      <c r="T514" s="262" t="s">
        <v>244</v>
      </c>
      <c r="U514" s="262" t="s">
        <v>242</v>
      </c>
      <c r="V514" s="262" t="s">
        <v>242</v>
      </c>
      <c r="W514" s="323"/>
      <c r="X514" s="301"/>
    </row>
    <row r="515" spans="1:79" s="3" customFormat="1">
      <c r="A515" s="11">
        <v>1</v>
      </c>
      <c r="B515" s="11">
        <v>2</v>
      </c>
      <c r="C515" s="11">
        <v>4</v>
      </c>
      <c r="D515" s="11">
        <v>5</v>
      </c>
      <c r="E515" s="11">
        <v>6</v>
      </c>
      <c r="F515" s="11">
        <v>7</v>
      </c>
      <c r="G515" s="11">
        <v>8</v>
      </c>
      <c r="H515" s="11">
        <v>9</v>
      </c>
      <c r="I515" s="11">
        <v>10</v>
      </c>
      <c r="J515" s="11">
        <v>11</v>
      </c>
      <c r="K515" s="11">
        <v>12</v>
      </c>
      <c r="L515" s="11">
        <v>13</v>
      </c>
      <c r="M515" s="11">
        <v>14</v>
      </c>
      <c r="N515" s="11">
        <v>15</v>
      </c>
      <c r="O515" s="11">
        <v>16</v>
      </c>
      <c r="P515" s="11">
        <v>17</v>
      </c>
      <c r="Q515" s="11">
        <v>18</v>
      </c>
      <c r="R515" s="11">
        <v>19</v>
      </c>
      <c r="S515" s="11">
        <v>20</v>
      </c>
      <c r="T515" s="11">
        <v>21</v>
      </c>
      <c r="U515" s="11">
        <v>22</v>
      </c>
      <c r="V515" s="11">
        <v>23</v>
      </c>
      <c r="W515" s="11">
        <v>24</v>
      </c>
      <c r="X515" s="11">
        <v>25</v>
      </c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  <c r="BE515" s="12"/>
      <c r="BF515" s="12"/>
      <c r="BG515" s="12"/>
      <c r="BH515" s="12"/>
      <c r="BI515" s="12"/>
      <c r="BJ515" s="12"/>
      <c r="BK515" s="12"/>
      <c r="BL515" s="12"/>
      <c r="BM515" s="12"/>
      <c r="BN515" s="12"/>
      <c r="BO515" s="12"/>
      <c r="BP515" s="12"/>
      <c r="BQ515" s="12"/>
      <c r="BR515" s="12"/>
      <c r="BS515" s="12"/>
      <c r="BT515" s="12"/>
      <c r="BU515" s="12"/>
      <c r="BV515" s="12"/>
      <c r="BW515" s="12"/>
      <c r="BX515" s="12"/>
      <c r="BY515" s="12"/>
      <c r="BZ515" s="12"/>
      <c r="CA515" s="12"/>
    </row>
    <row r="516" spans="1:79">
      <c r="B516" s="93"/>
      <c r="C516" s="99"/>
      <c r="D516" s="93"/>
      <c r="E516" s="95"/>
      <c r="F516" s="93"/>
      <c r="G516" s="93"/>
      <c r="H516" s="117" t="s">
        <v>48</v>
      </c>
      <c r="I516" s="117"/>
      <c r="J516" s="117"/>
      <c r="K516" s="117"/>
      <c r="L516" s="117"/>
      <c r="M516" s="117"/>
      <c r="N516" s="93"/>
      <c r="O516" s="93"/>
      <c r="P516" s="93"/>
      <c r="Q516" s="93"/>
      <c r="R516" s="93"/>
      <c r="S516" s="93"/>
      <c r="T516" s="93"/>
      <c r="U516" s="93"/>
      <c r="V516" s="93"/>
      <c r="W516" s="98"/>
      <c r="X516" s="99"/>
    </row>
    <row r="517" spans="1:79" ht="15.75">
      <c r="B517" s="208" t="s">
        <v>166</v>
      </c>
      <c r="C517" s="99"/>
      <c r="D517" s="93"/>
      <c r="E517" s="95"/>
      <c r="F517" s="93"/>
      <c r="G517" s="93"/>
      <c r="H517" s="117"/>
      <c r="I517" s="117"/>
      <c r="J517" s="117"/>
      <c r="K517" s="117"/>
      <c r="L517" s="117"/>
      <c r="M517" s="117"/>
      <c r="N517" s="93"/>
      <c r="O517" s="93"/>
      <c r="P517" s="93"/>
      <c r="Q517" s="93"/>
      <c r="R517" s="93"/>
      <c r="S517" s="93"/>
      <c r="T517" s="93"/>
      <c r="U517" s="93"/>
      <c r="V517" s="93"/>
      <c r="W517" s="98"/>
      <c r="X517" s="99"/>
    </row>
    <row r="518" spans="1:79" ht="25.5" customHeight="1">
      <c r="A518" s="91"/>
      <c r="B518" s="65" t="s">
        <v>105</v>
      </c>
      <c r="C518" s="126">
        <v>4</v>
      </c>
      <c r="D518" s="65"/>
      <c r="E518" s="81"/>
      <c r="F518" s="65">
        <v>17697</v>
      </c>
      <c r="G518" s="83">
        <v>2.9</v>
      </c>
      <c r="H518" s="82">
        <f t="shared" ref="H518:H534" si="536">F518*G518</f>
        <v>51321.299999999996</v>
      </c>
      <c r="I518" s="19">
        <f t="shared" ref="I518:I534" si="537">H518*1.71</f>
        <v>87759.422999999995</v>
      </c>
      <c r="J518" s="65"/>
      <c r="K518" s="65"/>
      <c r="L518" s="65"/>
      <c r="M518" s="65"/>
      <c r="N518" s="65"/>
      <c r="O518" s="65"/>
      <c r="P518" s="84"/>
      <c r="Q518" s="65"/>
      <c r="R518" s="65"/>
      <c r="S518" s="65"/>
      <c r="T518" s="65"/>
      <c r="U518" s="19">
        <f t="shared" ref="U518:U534" si="538">I518*10%</f>
        <v>8775.9423000000006</v>
      </c>
      <c r="V518" s="19">
        <f>I518+U518</f>
        <v>96535.36529999999</v>
      </c>
      <c r="W518" s="85">
        <v>2</v>
      </c>
      <c r="X518" s="82">
        <f t="shared" ref="X518:X534" si="539">V518*W518</f>
        <v>193070.73059999998</v>
      </c>
    </row>
    <row r="519" spans="1:79" ht="25.5" customHeight="1">
      <c r="A519" s="91"/>
      <c r="B519" s="65" t="s">
        <v>110</v>
      </c>
      <c r="C519" s="126">
        <v>4</v>
      </c>
      <c r="D519" s="65"/>
      <c r="E519" s="81"/>
      <c r="F519" s="65">
        <v>17697</v>
      </c>
      <c r="G519" s="83">
        <v>2.9</v>
      </c>
      <c r="H519" s="82">
        <f>F519*G519</f>
        <v>51321.299999999996</v>
      </c>
      <c r="I519" s="19">
        <f t="shared" si="537"/>
        <v>87759.422999999995</v>
      </c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19">
        <f>I519*10%</f>
        <v>8775.9423000000006</v>
      </c>
      <c r="V519" s="19">
        <f t="shared" ref="V519:V534" si="540">I519+U519</f>
        <v>96535.36529999999</v>
      </c>
      <c r="W519" s="85">
        <v>0.25</v>
      </c>
      <c r="X519" s="82">
        <f>V519*W519</f>
        <v>24133.841324999998</v>
      </c>
    </row>
    <row r="520" spans="1:79" ht="25.5" customHeight="1">
      <c r="A520" s="91"/>
      <c r="B520" s="65" t="s">
        <v>109</v>
      </c>
      <c r="C520" s="126">
        <v>4</v>
      </c>
      <c r="D520" s="65"/>
      <c r="E520" s="81"/>
      <c r="F520" s="65">
        <v>17697</v>
      </c>
      <c r="G520" s="83">
        <v>2.9</v>
      </c>
      <c r="H520" s="82">
        <f>F520*G520</f>
        <v>51321.299999999996</v>
      </c>
      <c r="I520" s="19">
        <f t="shared" si="537"/>
        <v>87759.422999999995</v>
      </c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19">
        <f>I520*10%</f>
        <v>8775.9423000000006</v>
      </c>
      <c r="V520" s="19">
        <f t="shared" si="540"/>
        <v>96535.36529999999</v>
      </c>
      <c r="W520" s="85">
        <v>0.5</v>
      </c>
      <c r="X520" s="82">
        <f>V520*W520</f>
        <v>48267.682649999995</v>
      </c>
    </row>
    <row r="521" spans="1:79" ht="25.5" customHeight="1">
      <c r="A521" s="91"/>
      <c r="B521" s="65" t="s">
        <v>196</v>
      </c>
      <c r="C521" s="126">
        <v>4</v>
      </c>
      <c r="D521" s="65"/>
      <c r="E521" s="81"/>
      <c r="F521" s="65">
        <v>17697</v>
      </c>
      <c r="G521" s="83">
        <v>2.9</v>
      </c>
      <c r="H521" s="82">
        <f t="shared" si="536"/>
        <v>51321.299999999996</v>
      </c>
      <c r="I521" s="19">
        <f t="shared" si="537"/>
        <v>87759.422999999995</v>
      </c>
      <c r="J521" s="65"/>
      <c r="K521" s="65"/>
      <c r="L521" s="65"/>
      <c r="M521" s="65"/>
      <c r="N521" s="65"/>
      <c r="O521" s="65"/>
      <c r="P521" s="84"/>
      <c r="Q521" s="65"/>
      <c r="R521" s="65"/>
      <c r="S521" s="65"/>
      <c r="T521" s="65"/>
      <c r="U521" s="19">
        <f t="shared" si="538"/>
        <v>8775.9423000000006</v>
      </c>
      <c r="V521" s="19">
        <f t="shared" si="540"/>
        <v>96535.36529999999</v>
      </c>
      <c r="W521" s="85">
        <v>1</v>
      </c>
      <c r="X521" s="82">
        <f t="shared" si="539"/>
        <v>96535.36529999999</v>
      </c>
    </row>
    <row r="522" spans="1:79" ht="25.5" customHeight="1">
      <c r="A522" s="91"/>
      <c r="B522" s="65" t="s">
        <v>197</v>
      </c>
      <c r="C522" s="126">
        <v>4</v>
      </c>
      <c r="D522" s="65"/>
      <c r="E522" s="81"/>
      <c r="F522" s="65">
        <v>17697</v>
      </c>
      <c r="G522" s="83">
        <v>2.9</v>
      </c>
      <c r="H522" s="82">
        <f>F522*G522</f>
        <v>51321.299999999996</v>
      </c>
      <c r="I522" s="19">
        <f t="shared" si="537"/>
        <v>87759.422999999995</v>
      </c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19">
        <f>I522*10%</f>
        <v>8775.9423000000006</v>
      </c>
      <c r="V522" s="19">
        <f t="shared" si="540"/>
        <v>96535.36529999999</v>
      </c>
      <c r="W522" s="85">
        <v>1</v>
      </c>
      <c r="X522" s="82">
        <f>V522*W522</f>
        <v>96535.36529999999</v>
      </c>
    </row>
    <row r="523" spans="1:79" ht="25.5" customHeight="1">
      <c r="A523" s="91"/>
      <c r="B523" s="65" t="s">
        <v>107</v>
      </c>
      <c r="C523" s="126">
        <v>4</v>
      </c>
      <c r="D523" s="65"/>
      <c r="E523" s="81"/>
      <c r="F523" s="65">
        <v>17697</v>
      </c>
      <c r="G523" s="83">
        <v>2.9</v>
      </c>
      <c r="H523" s="82">
        <f>F523*G523</f>
        <v>51321.299999999996</v>
      </c>
      <c r="I523" s="19">
        <f t="shared" si="537"/>
        <v>87759.422999999995</v>
      </c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19">
        <f>I523*10%</f>
        <v>8775.9423000000006</v>
      </c>
      <c r="V523" s="19">
        <f t="shared" si="540"/>
        <v>96535.36529999999</v>
      </c>
      <c r="W523" s="85">
        <v>0.5</v>
      </c>
      <c r="X523" s="82">
        <f>V523*W523</f>
        <v>48267.682649999995</v>
      </c>
    </row>
    <row r="524" spans="1:79" ht="25.5" customHeight="1">
      <c r="A524" s="91"/>
      <c r="B524" s="65" t="s">
        <v>198</v>
      </c>
      <c r="C524" s="126">
        <v>4</v>
      </c>
      <c r="D524" s="65"/>
      <c r="E524" s="81"/>
      <c r="F524" s="65">
        <v>17697</v>
      </c>
      <c r="G524" s="83">
        <v>2.9</v>
      </c>
      <c r="H524" s="82">
        <f t="shared" si="536"/>
        <v>51321.299999999996</v>
      </c>
      <c r="I524" s="19">
        <f t="shared" si="537"/>
        <v>87759.422999999995</v>
      </c>
      <c r="J524" s="65"/>
      <c r="K524" s="65"/>
      <c r="L524" s="65"/>
      <c r="M524" s="65"/>
      <c r="N524" s="65"/>
      <c r="O524" s="65"/>
      <c r="P524" s="84"/>
      <c r="Q524" s="65"/>
      <c r="R524" s="65"/>
      <c r="S524" s="65"/>
      <c r="T524" s="65"/>
      <c r="U524" s="19">
        <f t="shared" si="538"/>
        <v>8775.9423000000006</v>
      </c>
      <c r="V524" s="19">
        <f t="shared" si="540"/>
        <v>96535.36529999999</v>
      </c>
      <c r="W524" s="85">
        <v>1</v>
      </c>
      <c r="X524" s="82">
        <f t="shared" si="539"/>
        <v>96535.36529999999</v>
      </c>
    </row>
    <row r="525" spans="1:79" ht="25.5" customHeight="1">
      <c r="A525" s="91"/>
      <c r="B525" s="65" t="s">
        <v>199</v>
      </c>
      <c r="C525" s="126">
        <v>4</v>
      </c>
      <c r="D525" s="65"/>
      <c r="E525" s="81"/>
      <c r="F525" s="65">
        <v>17697</v>
      </c>
      <c r="G525" s="83">
        <v>2.9</v>
      </c>
      <c r="H525" s="82">
        <f t="shared" ref="H525:H533" si="541">F525*G525</f>
        <v>51321.299999999996</v>
      </c>
      <c r="I525" s="19">
        <f t="shared" si="537"/>
        <v>87759.422999999995</v>
      </c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19">
        <f t="shared" ref="U525:U533" si="542">I525*10%</f>
        <v>8775.9423000000006</v>
      </c>
      <c r="V525" s="19">
        <f t="shared" si="540"/>
        <v>96535.36529999999</v>
      </c>
      <c r="W525" s="85">
        <v>1</v>
      </c>
      <c r="X525" s="82">
        <f t="shared" ref="X525:X533" si="543">V525*W525</f>
        <v>96535.36529999999</v>
      </c>
    </row>
    <row r="526" spans="1:79" ht="25.5" customHeight="1">
      <c r="A526" s="91"/>
      <c r="B526" s="65" t="s">
        <v>200</v>
      </c>
      <c r="C526" s="126">
        <v>4</v>
      </c>
      <c r="D526" s="65"/>
      <c r="E526" s="81"/>
      <c r="F526" s="65">
        <v>17697</v>
      </c>
      <c r="G526" s="83">
        <v>2.9</v>
      </c>
      <c r="H526" s="82">
        <f t="shared" si="541"/>
        <v>51321.299999999996</v>
      </c>
      <c r="I526" s="19">
        <f t="shared" si="537"/>
        <v>87759.422999999995</v>
      </c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19">
        <f t="shared" si="542"/>
        <v>8775.9423000000006</v>
      </c>
      <c r="V526" s="19">
        <f t="shared" si="540"/>
        <v>96535.36529999999</v>
      </c>
      <c r="W526" s="85">
        <v>1</v>
      </c>
      <c r="X526" s="82">
        <f t="shared" si="543"/>
        <v>96535.36529999999</v>
      </c>
    </row>
    <row r="527" spans="1:79" ht="25.5" customHeight="1">
      <c r="A527" s="91"/>
      <c r="B527" s="65" t="s">
        <v>201</v>
      </c>
      <c r="C527" s="126">
        <v>4</v>
      </c>
      <c r="D527" s="65"/>
      <c r="E527" s="81"/>
      <c r="F527" s="65">
        <v>17697</v>
      </c>
      <c r="G527" s="83">
        <v>2.9</v>
      </c>
      <c r="H527" s="82">
        <f t="shared" si="541"/>
        <v>51321.299999999996</v>
      </c>
      <c r="I527" s="19">
        <f t="shared" si="537"/>
        <v>87759.422999999995</v>
      </c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19">
        <f t="shared" si="542"/>
        <v>8775.9423000000006</v>
      </c>
      <c r="V527" s="19">
        <f t="shared" si="540"/>
        <v>96535.36529999999</v>
      </c>
      <c r="W527" s="85">
        <v>1</v>
      </c>
      <c r="X527" s="82">
        <f t="shared" si="543"/>
        <v>96535.36529999999</v>
      </c>
    </row>
    <row r="528" spans="1:79" ht="25.5" customHeight="1">
      <c r="A528" s="91"/>
      <c r="B528" s="65" t="s">
        <v>106</v>
      </c>
      <c r="C528" s="126">
        <v>4</v>
      </c>
      <c r="D528" s="65"/>
      <c r="E528" s="81"/>
      <c r="F528" s="65">
        <v>17697</v>
      </c>
      <c r="G528" s="83">
        <v>2.9</v>
      </c>
      <c r="H528" s="82">
        <f t="shared" si="541"/>
        <v>51321.299999999996</v>
      </c>
      <c r="I528" s="19">
        <f t="shared" si="537"/>
        <v>87759.422999999995</v>
      </c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19">
        <f t="shared" si="542"/>
        <v>8775.9423000000006</v>
      </c>
      <c r="V528" s="19">
        <f t="shared" si="540"/>
        <v>96535.36529999999</v>
      </c>
      <c r="W528" s="85">
        <v>1</v>
      </c>
      <c r="X528" s="82">
        <f t="shared" si="543"/>
        <v>96535.36529999999</v>
      </c>
    </row>
    <row r="529" spans="1:24" ht="25.5" customHeight="1">
      <c r="A529" s="91"/>
      <c r="B529" s="65" t="s">
        <v>202</v>
      </c>
      <c r="C529" s="126">
        <v>4</v>
      </c>
      <c r="D529" s="65"/>
      <c r="E529" s="81"/>
      <c r="F529" s="65">
        <v>17697</v>
      </c>
      <c r="G529" s="83">
        <v>2.9</v>
      </c>
      <c r="H529" s="82">
        <f t="shared" si="541"/>
        <v>51321.299999999996</v>
      </c>
      <c r="I529" s="19">
        <f t="shared" si="537"/>
        <v>87759.422999999995</v>
      </c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19">
        <f t="shared" si="542"/>
        <v>8775.9423000000006</v>
      </c>
      <c r="V529" s="19">
        <f t="shared" si="540"/>
        <v>96535.36529999999</v>
      </c>
      <c r="W529" s="85">
        <v>1</v>
      </c>
      <c r="X529" s="82">
        <f t="shared" si="543"/>
        <v>96535.36529999999</v>
      </c>
    </row>
    <row r="530" spans="1:24" ht="25.5" customHeight="1">
      <c r="A530" s="91"/>
      <c r="B530" s="65" t="s">
        <v>203</v>
      </c>
      <c r="C530" s="126">
        <v>4</v>
      </c>
      <c r="D530" s="65"/>
      <c r="E530" s="81"/>
      <c r="F530" s="65">
        <v>17697</v>
      </c>
      <c r="G530" s="83">
        <v>2.9</v>
      </c>
      <c r="H530" s="82">
        <f t="shared" si="541"/>
        <v>51321.299999999996</v>
      </c>
      <c r="I530" s="19">
        <f t="shared" si="537"/>
        <v>87759.422999999995</v>
      </c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19">
        <f t="shared" si="542"/>
        <v>8775.9423000000006</v>
      </c>
      <c r="V530" s="19">
        <f t="shared" si="540"/>
        <v>96535.36529999999</v>
      </c>
      <c r="W530" s="85">
        <v>1</v>
      </c>
      <c r="X530" s="82">
        <f t="shared" si="543"/>
        <v>96535.36529999999</v>
      </c>
    </row>
    <row r="531" spans="1:24" ht="25.5" customHeight="1">
      <c r="A531" s="91"/>
      <c r="B531" s="65" t="s">
        <v>204</v>
      </c>
      <c r="C531" s="126">
        <v>4</v>
      </c>
      <c r="D531" s="65"/>
      <c r="E531" s="81"/>
      <c r="F531" s="65">
        <v>17697</v>
      </c>
      <c r="G531" s="83">
        <v>2.9</v>
      </c>
      <c r="H531" s="82">
        <f t="shared" si="541"/>
        <v>51321.299999999996</v>
      </c>
      <c r="I531" s="19">
        <f t="shared" si="537"/>
        <v>87759.422999999995</v>
      </c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19">
        <f t="shared" si="542"/>
        <v>8775.9423000000006</v>
      </c>
      <c r="V531" s="19">
        <f t="shared" si="540"/>
        <v>96535.36529999999</v>
      </c>
      <c r="W531" s="85">
        <v>1</v>
      </c>
      <c r="X531" s="82">
        <f t="shared" si="543"/>
        <v>96535.36529999999</v>
      </c>
    </row>
    <row r="532" spans="1:24" ht="25.5" customHeight="1">
      <c r="A532" s="91"/>
      <c r="B532" s="65" t="s">
        <v>205</v>
      </c>
      <c r="C532" s="126">
        <v>4</v>
      </c>
      <c r="D532" s="65"/>
      <c r="E532" s="81"/>
      <c r="F532" s="65">
        <v>17697</v>
      </c>
      <c r="G532" s="83">
        <v>2.9</v>
      </c>
      <c r="H532" s="82">
        <f t="shared" si="541"/>
        <v>51321.299999999996</v>
      </c>
      <c r="I532" s="19">
        <f t="shared" si="537"/>
        <v>87759.422999999995</v>
      </c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19">
        <f t="shared" si="542"/>
        <v>8775.9423000000006</v>
      </c>
      <c r="V532" s="19">
        <f t="shared" si="540"/>
        <v>96535.36529999999</v>
      </c>
      <c r="W532" s="85">
        <v>1</v>
      </c>
      <c r="X532" s="82">
        <f t="shared" si="543"/>
        <v>96535.36529999999</v>
      </c>
    </row>
    <row r="533" spans="1:24" ht="25.5" customHeight="1">
      <c r="A533" s="91"/>
      <c r="B533" s="65" t="s">
        <v>108</v>
      </c>
      <c r="C533" s="126">
        <v>4</v>
      </c>
      <c r="D533" s="65"/>
      <c r="E533" s="81"/>
      <c r="F533" s="65">
        <v>17697</v>
      </c>
      <c r="G533" s="83">
        <v>2.9</v>
      </c>
      <c r="H533" s="82">
        <f t="shared" si="541"/>
        <v>51321.299999999996</v>
      </c>
      <c r="I533" s="19">
        <f t="shared" si="537"/>
        <v>87759.422999999995</v>
      </c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19">
        <f t="shared" si="542"/>
        <v>8775.9423000000006</v>
      </c>
      <c r="V533" s="19">
        <f t="shared" si="540"/>
        <v>96535.36529999999</v>
      </c>
      <c r="W533" s="85">
        <v>0.5</v>
      </c>
      <c r="X533" s="82">
        <f t="shared" si="543"/>
        <v>48267.682649999995</v>
      </c>
    </row>
    <row r="534" spans="1:24" ht="25.5" customHeight="1">
      <c r="A534" s="91"/>
      <c r="B534" s="65" t="s">
        <v>206</v>
      </c>
      <c r="C534" s="126">
        <v>4</v>
      </c>
      <c r="D534" s="65"/>
      <c r="E534" s="81"/>
      <c r="F534" s="65">
        <v>17697</v>
      </c>
      <c r="G534" s="83">
        <v>2.9</v>
      </c>
      <c r="H534" s="82">
        <f t="shared" si="536"/>
        <v>51321.299999999996</v>
      </c>
      <c r="I534" s="19">
        <f t="shared" si="537"/>
        <v>87759.422999999995</v>
      </c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19">
        <f t="shared" si="538"/>
        <v>8775.9423000000006</v>
      </c>
      <c r="V534" s="19">
        <f t="shared" si="540"/>
        <v>96535.36529999999</v>
      </c>
      <c r="W534" s="85">
        <v>1</v>
      </c>
      <c r="X534" s="82">
        <f t="shared" si="539"/>
        <v>96535.36529999999</v>
      </c>
    </row>
    <row r="535" spans="1:24" ht="29.25" customHeight="1">
      <c r="A535" s="91"/>
      <c r="B535" s="155" t="s">
        <v>111</v>
      </c>
      <c r="C535" s="126"/>
      <c r="D535" s="65"/>
      <c r="E535" s="81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114">
        <f>SUM(W518:W534)</f>
        <v>15.75</v>
      </c>
      <c r="X535" s="115">
        <f>SUM(X518:X534)</f>
        <v>1520432.0034749997</v>
      </c>
    </row>
    <row r="536" spans="1:24" ht="18">
      <c r="A536" s="91"/>
      <c r="B536" s="155"/>
      <c r="C536" s="126"/>
      <c r="D536" s="65"/>
      <c r="E536" s="81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114"/>
      <c r="X536" s="115"/>
    </row>
    <row r="537" spans="1:24" hidden="1">
      <c r="B537" s="93"/>
      <c r="C537" s="99"/>
      <c r="D537" s="93"/>
      <c r="E537" s="95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8"/>
      <c r="X537" s="99"/>
    </row>
    <row r="538" spans="1:24" hidden="1">
      <c r="B538" s="93"/>
      <c r="C538" s="99"/>
      <c r="D538" s="93"/>
      <c r="E538" s="95"/>
      <c r="F538" s="93"/>
      <c r="G538" s="93"/>
      <c r="H538" s="93"/>
      <c r="I538" s="93"/>
      <c r="J538" s="93"/>
      <c r="K538" s="93"/>
      <c r="L538" s="93"/>
      <c r="M538" s="93"/>
      <c r="N538" s="93"/>
      <c r="O538" s="93"/>
      <c r="P538" s="93"/>
      <c r="Q538" s="93"/>
      <c r="R538" s="93"/>
      <c r="S538" s="93"/>
      <c r="T538" s="93"/>
      <c r="U538" s="93"/>
      <c r="V538" s="93"/>
      <c r="W538" s="98"/>
      <c r="X538" s="99"/>
    </row>
    <row r="539" spans="1:24" hidden="1">
      <c r="B539" s="93"/>
      <c r="C539" s="99"/>
      <c r="D539" s="93"/>
      <c r="E539" s="95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8"/>
      <c r="X539" s="99"/>
    </row>
    <row r="540" spans="1:24" hidden="1">
      <c r="B540" s="93"/>
      <c r="C540" s="99"/>
      <c r="D540" s="93"/>
      <c r="E540" s="95"/>
      <c r="F540" s="93"/>
      <c r="G540" s="93"/>
      <c r="H540" s="93"/>
      <c r="I540" s="93"/>
      <c r="J540" s="93"/>
      <c r="K540" s="93"/>
      <c r="L540" s="93"/>
      <c r="M540" s="93"/>
      <c r="N540" s="93"/>
      <c r="O540" s="93"/>
      <c r="P540" s="93"/>
      <c r="Q540" s="93"/>
      <c r="R540" s="93"/>
      <c r="S540" s="93"/>
      <c r="T540" s="93"/>
      <c r="U540" s="93"/>
      <c r="V540" s="93"/>
      <c r="W540" s="98"/>
      <c r="X540" s="99"/>
    </row>
    <row r="541" spans="1:24" hidden="1">
      <c r="B541" s="93"/>
      <c r="C541" s="99"/>
      <c r="D541" s="93"/>
      <c r="E541" s="95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8"/>
      <c r="X541" s="99"/>
    </row>
    <row r="542" spans="1:24" hidden="1">
      <c r="B542" s="93"/>
      <c r="C542" s="99"/>
      <c r="D542" s="93"/>
      <c r="E542" s="95"/>
      <c r="F542" s="93"/>
      <c r="G542" s="93"/>
      <c r="H542" s="93"/>
      <c r="I542" s="93"/>
      <c r="J542" s="93"/>
      <c r="K542" s="93"/>
      <c r="L542" s="93"/>
      <c r="M542" s="93"/>
      <c r="N542" s="93"/>
      <c r="O542" s="93"/>
      <c r="P542" s="93"/>
      <c r="Q542" s="93"/>
      <c r="R542" s="93"/>
      <c r="S542" s="93"/>
      <c r="T542" s="93"/>
      <c r="U542" s="93"/>
      <c r="V542" s="93"/>
      <c r="W542" s="98"/>
      <c r="X542" s="99"/>
    </row>
    <row r="543" spans="1:24" hidden="1">
      <c r="B543" s="93"/>
      <c r="C543" s="99"/>
      <c r="D543" s="93"/>
      <c r="E543" s="95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8"/>
      <c r="X543" s="99"/>
    </row>
    <row r="544" spans="1:24" hidden="1">
      <c r="B544" s="93"/>
      <c r="C544" s="99"/>
      <c r="D544" s="93"/>
      <c r="E544" s="95"/>
      <c r="F544" s="93"/>
      <c r="G544" s="93"/>
      <c r="H544" s="93"/>
      <c r="I544" s="93"/>
      <c r="J544" s="93"/>
      <c r="K544" s="93"/>
      <c r="L544" s="93"/>
      <c r="M544" s="93"/>
      <c r="N544" s="93"/>
      <c r="O544" s="93"/>
      <c r="P544" s="93"/>
      <c r="Q544" s="93"/>
      <c r="R544" s="93"/>
      <c r="S544" s="93"/>
      <c r="T544" s="93"/>
      <c r="U544" s="93"/>
      <c r="V544" s="93"/>
      <c r="W544" s="98"/>
      <c r="X544" s="99"/>
    </row>
    <row r="545" spans="2:24" hidden="1">
      <c r="B545" s="93"/>
      <c r="C545" s="99"/>
      <c r="D545" s="93"/>
      <c r="E545" s="95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8"/>
      <c r="X545" s="99"/>
    </row>
    <row r="546" spans="2:24" hidden="1">
      <c r="B546" s="93"/>
      <c r="C546" s="99"/>
      <c r="D546" s="93"/>
      <c r="E546" s="95"/>
      <c r="F546" s="93"/>
      <c r="G546" s="93"/>
      <c r="H546" s="93"/>
      <c r="I546" s="93"/>
      <c r="J546" s="93"/>
      <c r="K546" s="93"/>
      <c r="L546" s="93"/>
      <c r="M546" s="93"/>
      <c r="N546" s="93"/>
      <c r="O546" s="93"/>
      <c r="P546" s="93"/>
      <c r="Q546" s="93"/>
      <c r="R546" s="93"/>
      <c r="S546" s="93"/>
      <c r="T546" s="93"/>
      <c r="U546" s="93"/>
      <c r="V546" s="93"/>
      <c r="W546" s="98"/>
      <c r="X546" s="99"/>
    </row>
    <row r="547" spans="2:24" hidden="1">
      <c r="B547" s="93"/>
      <c r="C547" s="99"/>
      <c r="D547" s="93"/>
      <c r="E547" s="95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8"/>
      <c r="X547" s="99"/>
    </row>
    <row r="548" spans="2:24" hidden="1">
      <c r="B548" s="93"/>
      <c r="C548" s="99"/>
      <c r="D548" s="93"/>
      <c r="E548" s="95"/>
      <c r="F548" s="93"/>
      <c r="G548" s="93"/>
      <c r="H548" s="93"/>
      <c r="I548" s="93"/>
      <c r="J548" s="93"/>
      <c r="K548" s="93"/>
      <c r="L548" s="93"/>
      <c r="M548" s="93"/>
      <c r="N548" s="93"/>
      <c r="O548" s="93"/>
      <c r="P548" s="93"/>
      <c r="Q548" s="93"/>
      <c r="R548" s="93"/>
      <c r="S548" s="93"/>
      <c r="T548" s="93"/>
      <c r="U548" s="93"/>
      <c r="V548" s="93"/>
      <c r="W548" s="98"/>
      <c r="X548" s="99"/>
    </row>
    <row r="549" spans="2:24" hidden="1">
      <c r="B549" s="93"/>
      <c r="C549" s="99"/>
      <c r="D549" s="93"/>
      <c r="E549" s="95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8"/>
      <c r="X549" s="99"/>
    </row>
    <row r="550" spans="2:24" hidden="1">
      <c r="B550" s="93"/>
      <c r="C550" s="99"/>
      <c r="D550" s="93"/>
      <c r="E550" s="95"/>
      <c r="F550" s="93"/>
      <c r="G550" s="93"/>
      <c r="H550" s="93"/>
      <c r="I550" s="93"/>
      <c r="J550" s="93"/>
      <c r="K550" s="93"/>
      <c r="L550" s="93"/>
      <c r="M550" s="93"/>
      <c r="N550" s="93"/>
      <c r="O550" s="93"/>
      <c r="P550" s="93"/>
      <c r="Q550" s="93"/>
      <c r="R550" s="93"/>
      <c r="S550" s="93"/>
      <c r="T550" s="93"/>
      <c r="U550" s="93"/>
      <c r="V550" s="93"/>
      <c r="W550" s="98"/>
      <c r="X550" s="99"/>
    </row>
    <row r="551" spans="2:24" hidden="1">
      <c r="B551" s="93"/>
      <c r="C551" s="99"/>
      <c r="D551" s="93"/>
      <c r="E551" s="95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8"/>
      <c r="X551" s="99"/>
    </row>
    <row r="552" spans="2:24" hidden="1">
      <c r="B552" s="93"/>
      <c r="C552" s="99"/>
      <c r="D552" s="93"/>
      <c r="E552" s="95"/>
      <c r="F552" s="93"/>
      <c r="G552" s="93"/>
      <c r="H552" s="93"/>
      <c r="I552" s="93"/>
      <c r="J552" s="93"/>
      <c r="K552" s="93"/>
      <c r="L552" s="93"/>
      <c r="M552" s="93"/>
      <c r="N552" s="93"/>
      <c r="O552" s="93"/>
      <c r="P552" s="93"/>
      <c r="Q552" s="93"/>
      <c r="R552" s="93"/>
      <c r="S552" s="93"/>
      <c r="T552" s="93"/>
      <c r="U552" s="93"/>
      <c r="V552" s="93"/>
      <c r="W552" s="98"/>
      <c r="X552" s="99"/>
    </row>
    <row r="553" spans="2:24" hidden="1">
      <c r="B553" s="93"/>
      <c r="C553" s="99"/>
      <c r="D553" s="93"/>
      <c r="E553" s="95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8"/>
      <c r="X553" s="99"/>
    </row>
    <row r="554" spans="2:24" hidden="1">
      <c r="B554" s="93"/>
      <c r="C554" s="99"/>
      <c r="D554" s="93"/>
      <c r="E554" s="95"/>
      <c r="F554" s="93"/>
      <c r="G554" s="93"/>
      <c r="H554" s="93"/>
      <c r="I554" s="93"/>
      <c r="J554" s="93"/>
      <c r="K554" s="93"/>
      <c r="L554" s="93"/>
      <c r="M554" s="93"/>
      <c r="N554" s="93"/>
      <c r="O554" s="93"/>
      <c r="P554" s="93"/>
      <c r="Q554" s="93"/>
      <c r="R554" s="93"/>
      <c r="S554" s="93"/>
      <c r="T554" s="93"/>
      <c r="U554" s="93"/>
      <c r="V554" s="93"/>
      <c r="W554" s="98"/>
      <c r="X554" s="99"/>
    </row>
    <row r="555" spans="2:24" hidden="1">
      <c r="B555" s="93"/>
      <c r="C555" s="99"/>
      <c r="D555" s="93"/>
      <c r="E555" s="95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8"/>
      <c r="X555" s="99"/>
    </row>
    <row r="556" spans="2:24" ht="12" customHeight="1">
      <c r="B556" s="93"/>
      <c r="C556" s="99"/>
      <c r="D556" s="93"/>
      <c r="E556" s="95"/>
      <c r="F556" s="93"/>
      <c r="G556" s="93"/>
      <c r="H556" s="93"/>
      <c r="I556" s="93"/>
      <c r="J556" s="93"/>
      <c r="K556" s="93"/>
      <c r="L556" s="93"/>
      <c r="M556" s="93"/>
      <c r="N556" s="93"/>
      <c r="O556" s="93"/>
      <c r="P556" s="93"/>
      <c r="Q556" s="93"/>
      <c r="R556" s="93"/>
      <c r="S556" s="93"/>
      <c r="T556" s="93"/>
      <c r="U556" s="93"/>
      <c r="V556" s="93"/>
      <c r="W556" s="98"/>
      <c r="X556" s="99"/>
    </row>
    <row r="557" spans="2:24" hidden="1">
      <c r="B557" s="93"/>
      <c r="C557" s="99"/>
      <c r="D557" s="93"/>
      <c r="E557" s="95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8"/>
      <c r="X557" s="99"/>
    </row>
    <row r="558" spans="2:24" hidden="1">
      <c r="B558" s="93"/>
      <c r="C558" s="99"/>
      <c r="D558" s="93"/>
      <c r="E558" s="95"/>
      <c r="F558" s="93"/>
      <c r="G558" s="93"/>
      <c r="H558" s="93"/>
      <c r="I558" s="93"/>
      <c r="J558" s="93"/>
      <c r="K558" s="93"/>
      <c r="L558" s="93"/>
      <c r="M558" s="93"/>
      <c r="N558" s="93"/>
      <c r="O558" s="93"/>
      <c r="P558" s="93"/>
      <c r="Q558" s="93"/>
      <c r="R558" s="93"/>
      <c r="S558" s="93"/>
      <c r="T558" s="93"/>
      <c r="U558" s="93"/>
      <c r="V558" s="93"/>
      <c r="W558" s="98"/>
      <c r="X558" s="99"/>
    </row>
    <row r="559" spans="2:24" hidden="1">
      <c r="B559" s="93"/>
      <c r="C559" s="99"/>
      <c r="D559" s="93"/>
      <c r="E559" s="95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8"/>
      <c r="X559" s="99"/>
    </row>
    <row r="560" spans="2:24" hidden="1">
      <c r="B560" s="93"/>
      <c r="C560" s="99"/>
      <c r="D560" s="93"/>
      <c r="E560" s="95"/>
      <c r="F560" s="93"/>
      <c r="G560" s="93"/>
      <c r="H560" s="93"/>
      <c r="I560" s="93"/>
      <c r="J560" s="93"/>
      <c r="K560" s="93"/>
      <c r="L560" s="93"/>
      <c r="M560" s="93"/>
      <c r="N560" s="93"/>
      <c r="O560" s="93"/>
      <c r="P560" s="93"/>
      <c r="Q560" s="93"/>
      <c r="R560" s="93"/>
      <c r="S560" s="93"/>
      <c r="T560" s="93"/>
      <c r="U560" s="93"/>
      <c r="V560" s="93"/>
      <c r="W560" s="98"/>
      <c r="X560" s="99"/>
    </row>
    <row r="561" spans="1:79" ht="15" customHeight="1">
      <c r="A561" s="316" t="s">
        <v>0</v>
      </c>
      <c r="B561" s="316" t="s">
        <v>1</v>
      </c>
      <c r="C561" s="302" t="s">
        <v>2</v>
      </c>
      <c r="D561" s="316" t="s">
        <v>224</v>
      </c>
      <c r="E561" s="319" t="s">
        <v>4</v>
      </c>
      <c r="F561" s="302" t="s">
        <v>5</v>
      </c>
      <c r="G561" s="304" t="s">
        <v>6</v>
      </c>
      <c r="H561" s="309" t="s">
        <v>248</v>
      </c>
      <c r="I561" s="310"/>
      <c r="J561" s="310"/>
      <c r="K561" s="310"/>
      <c r="L561" s="310"/>
      <c r="M561" s="310"/>
      <c r="N561" s="310"/>
      <c r="O561" s="310"/>
      <c r="P561" s="310"/>
      <c r="Q561" s="310"/>
      <c r="R561" s="310"/>
      <c r="S561" s="310"/>
      <c r="T561" s="310"/>
      <c r="U561" s="310"/>
      <c r="V561" s="311"/>
      <c r="W561" s="321" t="s">
        <v>8</v>
      </c>
      <c r="X561" s="299" t="s">
        <v>9</v>
      </c>
    </row>
    <row r="562" spans="1:79" ht="15" customHeight="1">
      <c r="A562" s="317"/>
      <c r="B562" s="317"/>
      <c r="C562" s="303"/>
      <c r="D562" s="317"/>
      <c r="E562" s="319"/>
      <c r="F562" s="303"/>
      <c r="G562" s="305"/>
      <c r="H562" s="299" t="s">
        <v>10</v>
      </c>
      <c r="I562" s="299" t="s">
        <v>234</v>
      </c>
      <c r="J562" s="338" t="s">
        <v>12</v>
      </c>
      <c r="K562" s="339"/>
      <c r="L562" s="342" t="s">
        <v>241</v>
      </c>
      <c r="M562" s="324" t="s">
        <v>243</v>
      </c>
      <c r="N562" s="324"/>
      <c r="O562" s="324"/>
      <c r="P562" s="324"/>
      <c r="Q562" s="324"/>
      <c r="R562" s="324"/>
      <c r="S562" s="324"/>
      <c r="T562" s="324"/>
      <c r="U562" s="324"/>
      <c r="V562" s="304" t="s">
        <v>247</v>
      </c>
      <c r="W562" s="322"/>
      <c r="X562" s="300"/>
    </row>
    <row r="563" spans="1:79" ht="36.75" customHeight="1">
      <c r="A563" s="317"/>
      <c r="B563" s="317"/>
      <c r="C563" s="302"/>
      <c r="D563" s="317"/>
      <c r="E563" s="319"/>
      <c r="F563" s="302"/>
      <c r="G563" s="305"/>
      <c r="H563" s="300"/>
      <c r="I563" s="300"/>
      <c r="J563" s="340"/>
      <c r="K563" s="341"/>
      <c r="L563" s="342"/>
      <c r="M563" s="332" t="s">
        <v>239</v>
      </c>
      <c r="N563" s="333"/>
      <c r="O563" s="332" t="s">
        <v>14</v>
      </c>
      <c r="P563" s="334"/>
      <c r="Q563" s="335" t="s">
        <v>15</v>
      </c>
      <c r="R563" s="335"/>
      <c r="S563" s="336" t="s">
        <v>371</v>
      </c>
      <c r="T563" s="337"/>
      <c r="U563" s="267" t="s">
        <v>16</v>
      </c>
      <c r="V563" s="305"/>
      <c r="W563" s="322"/>
      <c r="X563" s="300"/>
    </row>
    <row r="564" spans="1:79" ht="55.5" customHeight="1">
      <c r="A564" s="318"/>
      <c r="B564" s="318"/>
      <c r="C564" s="302"/>
      <c r="D564" s="318"/>
      <c r="E564" s="319"/>
      <c r="F564" s="302"/>
      <c r="G564" s="306"/>
      <c r="H564" s="301"/>
      <c r="I564" s="301"/>
      <c r="J564" s="262" t="s">
        <v>245</v>
      </c>
      <c r="K564" s="262" t="s">
        <v>244</v>
      </c>
      <c r="L564" s="262" t="s">
        <v>242</v>
      </c>
      <c r="M564" s="262" t="s">
        <v>246</v>
      </c>
      <c r="N564" s="262" t="s">
        <v>244</v>
      </c>
      <c r="O564" s="262" t="s">
        <v>246</v>
      </c>
      <c r="P564" s="262" t="s">
        <v>244</v>
      </c>
      <c r="Q564" s="262" t="s">
        <v>246</v>
      </c>
      <c r="R564" s="262" t="s">
        <v>244</v>
      </c>
      <c r="S564" s="262" t="s">
        <v>246</v>
      </c>
      <c r="T564" s="262" t="s">
        <v>244</v>
      </c>
      <c r="U564" s="262" t="s">
        <v>242</v>
      </c>
      <c r="V564" s="262" t="s">
        <v>242</v>
      </c>
      <c r="W564" s="323"/>
      <c r="X564" s="301"/>
    </row>
    <row r="565" spans="1:79" s="3" customFormat="1">
      <c r="A565" s="11">
        <v>1</v>
      </c>
      <c r="B565" s="11">
        <v>2</v>
      </c>
      <c r="C565" s="11">
        <v>4</v>
      </c>
      <c r="D565" s="11">
        <v>5</v>
      </c>
      <c r="E565" s="11">
        <v>6</v>
      </c>
      <c r="F565" s="11">
        <v>7</v>
      </c>
      <c r="G565" s="11">
        <v>8</v>
      </c>
      <c r="H565" s="11">
        <v>9</v>
      </c>
      <c r="I565" s="11">
        <v>10</v>
      </c>
      <c r="J565" s="11">
        <v>11</v>
      </c>
      <c r="K565" s="11">
        <v>12</v>
      </c>
      <c r="L565" s="11">
        <v>13</v>
      </c>
      <c r="M565" s="11">
        <v>14</v>
      </c>
      <c r="N565" s="11">
        <v>15</v>
      </c>
      <c r="O565" s="11">
        <v>16</v>
      </c>
      <c r="P565" s="11">
        <v>17</v>
      </c>
      <c r="Q565" s="11">
        <v>18</v>
      </c>
      <c r="R565" s="11">
        <v>19</v>
      </c>
      <c r="S565" s="11">
        <v>20</v>
      </c>
      <c r="T565" s="11">
        <v>21</v>
      </c>
      <c r="U565" s="11">
        <v>22</v>
      </c>
      <c r="V565" s="11">
        <v>23</v>
      </c>
      <c r="W565" s="11">
        <v>24</v>
      </c>
      <c r="X565" s="11">
        <v>25</v>
      </c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  <c r="AP565" s="12"/>
      <c r="AQ565" s="12"/>
      <c r="AR565" s="12"/>
      <c r="AS565" s="12"/>
      <c r="AT565" s="12"/>
      <c r="AU565" s="12"/>
      <c r="AV565" s="12"/>
      <c r="AW565" s="12"/>
      <c r="AX565" s="12"/>
      <c r="AY565" s="12"/>
      <c r="AZ565" s="12"/>
      <c r="BA565" s="12"/>
      <c r="BB565" s="12"/>
      <c r="BC565" s="12"/>
      <c r="BD565" s="12"/>
      <c r="BE565" s="12"/>
      <c r="BF565" s="12"/>
      <c r="BG565" s="12"/>
      <c r="BH565" s="12"/>
      <c r="BI565" s="12"/>
      <c r="BJ565" s="12"/>
      <c r="BK565" s="12"/>
      <c r="BL565" s="12"/>
      <c r="BM565" s="12"/>
      <c r="BN565" s="12"/>
      <c r="BO565" s="12"/>
      <c r="BP565" s="12"/>
      <c r="BQ565" s="12"/>
      <c r="BR565" s="12"/>
      <c r="BS565" s="12"/>
      <c r="BT565" s="12"/>
      <c r="BU565" s="12"/>
      <c r="BV565" s="12"/>
      <c r="BW565" s="12"/>
      <c r="BX565" s="12"/>
      <c r="BY565" s="12"/>
      <c r="BZ565" s="12"/>
      <c r="CA565" s="12"/>
    </row>
    <row r="566" spans="1:79" ht="15.75">
      <c r="A566" s="157"/>
      <c r="B566" s="218" t="s">
        <v>112</v>
      </c>
      <c r="C566" s="99"/>
      <c r="D566" s="93"/>
      <c r="E566" s="95"/>
      <c r="F566" s="93"/>
      <c r="G566" s="93"/>
      <c r="H566" s="93"/>
      <c r="I566" s="93"/>
      <c r="J566" s="93"/>
      <c r="K566" s="93"/>
      <c r="L566" s="93"/>
      <c r="M566" s="93"/>
      <c r="N566" s="93"/>
      <c r="O566" s="93"/>
      <c r="P566" s="93"/>
      <c r="Q566" s="93"/>
      <c r="R566" s="93"/>
      <c r="S566" s="93"/>
      <c r="T566" s="93"/>
      <c r="U566" s="93"/>
      <c r="V566" s="93"/>
      <c r="W566" s="98"/>
      <c r="X566" s="99"/>
    </row>
    <row r="567" spans="1:79" ht="25.5" customHeight="1">
      <c r="A567" s="158"/>
      <c r="B567" s="65" t="s">
        <v>207</v>
      </c>
      <c r="C567" s="66" t="s">
        <v>47</v>
      </c>
      <c r="D567" s="83">
        <v>12.07</v>
      </c>
      <c r="E567" s="82">
        <v>2</v>
      </c>
      <c r="F567" s="65">
        <v>17697</v>
      </c>
      <c r="G567" s="65">
        <v>4.04</v>
      </c>
      <c r="H567" s="82">
        <f>F567*G567</f>
        <v>71495.88</v>
      </c>
      <c r="I567" s="19">
        <f t="shared" ref="I567:I584" si="544">H567*1.71</f>
        <v>122257.95480000001</v>
      </c>
      <c r="J567" s="65">
        <v>25</v>
      </c>
      <c r="K567" s="82">
        <f t="shared" ref="K567:K568" si="545">I567*25/100</f>
        <v>30564.488700000002</v>
      </c>
      <c r="L567" s="19">
        <f t="shared" ref="L567:L568" si="546">I567+K567</f>
        <v>152822.44349999999</v>
      </c>
      <c r="M567" s="65"/>
      <c r="N567" s="65"/>
      <c r="O567" s="65"/>
      <c r="P567" s="84"/>
      <c r="Q567" s="65"/>
      <c r="R567" s="65"/>
      <c r="S567" s="65"/>
      <c r="T567" s="82"/>
      <c r="U567" s="19">
        <f t="shared" ref="U567:U568" si="547">(I567+K567)*10/100</f>
        <v>15282.244350000001</v>
      </c>
      <c r="V567" s="82">
        <f t="shared" ref="V567:V584" si="548">I567+K567+N567+P567+R567+T567+U567</f>
        <v>168104.68784999999</v>
      </c>
      <c r="W567" s="85">
        <v>0.25</v>
      </c>
      <c r="X567" s="82">
        <f t="shared" ref="X567:X584" si="549">V567*W567</f>
        <v>42026.171962499997</v>
      </c>
    </row>
    <row r="568" spans="1:79" ht="25.5" customHeight="1">
      <c r="A568" s="158"/>
      <c r="B568" s="65" t="s">
        <v>115</v>
      </c>
      <c r="C568" s="66" t="s">
        <v>41</v>
      </c>
      <c r="D568" s="83">
        <v>20.02</v>
      </c>
      <c r="E568" s="82" t="s">
        <v>223</v>
      </c>
      <c r="F568" s="65">
        <v>17697</v>
      </c>
      <c r="G568" s="65">
        <v>3.69</v>
      </c>
      <c r="H568" s="82">
        <f>F568*G568</f>
        <v>65301.93</v>
      </c>
      <c r="I568" s="19">
        <f t="shared" si="544"/>
        <v>111666.3003</v>
      </c>
      <c r="J568" s="65">
        <v>25</v>
      </c>
      <c r="K568" s="82">
        <f t="shared" si="545"/>
        <v>27916.575075000004</v>
      </c>
      <c r="L568" s="19">
        <f t="shared" si="546"/>
        <v>139582.875375</v>
      </c>
      <c r="M568" s="65"/>
      <c r="N568" s="65"/>
      <c r="O568" s="65"/>
      <c r="P568" s="84"/>
      <c r="Q568" s="65"/>
      <c r="R568" s="65"/>
      <c r="S568" s="65"/>
      <c r="T568" s="82"/>
      <c r="U568" s="19">
        <f t="shared" si="547"/>
        <v>13958.287537500002</v>
      </c>
      <c r="V568" s="82">
        <f t="shared" si="548"/>
        <v>153541.1629125</v>
      </c>
      <c r="W568" s="85">
        <v>0.5</v>
      </c>
      <c r="X568" s="82">
        <f t="shared" si="549"/>
        <v>76770.581456250002</v>
      </c>
    </row>
    <row r="569" spans="1:79" ht="29.25" customHeight="1">
      <c r="A569" s="158"/>
      <c r="B569" s="65" t="s">
        <v>117</v>
      </c>
      <c r="C569" s="126">
        <v>5</v>
      </c>
      <c r="D569" s="65"/>
      <c r="E569" s="81" t="s">
        <v>118</v>
      </c>
      <c r="F569" s="65">
        <v>17697</v>
      </c>
      <c r="G569" s="65">
        <v>2.93</v>
      </c>
      <c r="H569" s="82">
        <f t="shared" ref="H569:H583" si="550">F569*G569</f>
        <v>51852.210000000006</v>
      </c>
      <c r="I569" s="19">
        <f t="shared" si="544"/>
        <v>88667.279100000014</v>
      </c>
      <c r="J569" s="65"/>
      <c r="K569" s="65"/>
      <c r="L569" s="65"/>
      <c r="M569" s="65"/>
      <c r="N569" s="65"/>
      <c r="O569" s="65"/>
      <c r="P569" s="84"/>
      <c r="Q569" s="65"/>
      <c r="R569" s="65"/>
      <c r="S569" s="65">
        <v>20</v>
      </c>
      <c r="T569" s="82">
        <f t="shared" ref="T569:T580" si="551">S569*F569/100</f>
        <v>3539.4</v>
      </c>
      <c r="U569" s="82">
        <f t="shared" ref="U569:U584" si="552">I569*10/100</f>
        <v>8866.7279100000014</v>
      </c>
      <c r="V569" s="82">
        <f t="shared" si="548"/>
        <v>101073.40701000001</v>
      </c>
      <c r="W569" s="85">
        <v>1</v>
      </c>
      <c r="X569" s="82">
        <f t="shared" si="549"/>
        <v>101073.40701000001</v>
      </c>
    </row>
    <row r="570" spans="1:79" ht="29.25" customHeight="1">
      <c r="A570" s="158"/>
      <c r="B570" s="65" t="s">
        <v>208</v>
      </c>
      <c r="C570" s="126">
        <v>4</v>
      </c>
      <c r="D570" s="65"/>
      <c r="E570" s="81"/>
      <c r="F570" s="65">
        <v>17697</v>
      </c>
      <c r="G570" s="65">
        <v>2.9</v>
      </c>
      <c r="H570" s="82">
        <f t="shared" si="550"/>
        <v>51321.299999999996</v>
      </c>
      <c r="I570" s="19">
        <f t="shared" si="544"/>
        <v>87759.422999999995</v>
      </c>
      <c r="J570" s="65"/>
      <c r="K570" s="65"/>
      <c r="L570" s="65"/>
      <c r="M570" s="65"/>
      <c r="N570" s="65"/>
      <c r="O570" s="65"/>
      <c r="P570" s="84"/>
      <c r="Q570" s="65"/>
      <c r="R570" s="65"/>
      <c r="S570" s="65"/>
      <c r="T570" s="82"/>
      <c r="U570" s="82">
        <f t="shared" si="552"/>
        <v>8775.9423000000006</v>
      </c>
      <c r="V570" s="82">
        <f t="shared" si="548"/>
        <v>96535.36529999999</v>
      </c>
      <c r="W570" s="85">
        <v>1</v>
      </c>
      <c r="X570" s="82">
        <f t="shared" si="549"/>
        <v>96535.36529999999</v>
      </c>
    </row>
    <row r="571" spans="1:79" ht="29.25" customHeight="1">
      <c r="A571" s="158"/>
      <c r="B571" s="65" t="s">
        <v>122</v>
      </c>
      <c r="C571" s="126">
        <v>4</v>
      </c>
      <c r="D571" s="65"/>
      <c r="E571" s="81" t="s">
        <v>120</v>
      </c>
      <c r="F571" s="65">
        <v>17697</v>
      </c>
      <c r="G571" s="65">
        <v>2.9</v>
      </c>
      <c r="H571" s="82">
        <f t="shared" ref="H571:H579" si="553">F571*G571</f>
        <v>51321.299999999996</v>
      </c>
      <c r="I571" s="19">
        <f t="shared" si="544"/>
        <v>87759.422999999995</v>
      </c>
      <c r="J571" s="65"/>
      <c r="K571" s="65"/>
      <c r="L571" s="65"/>
      <c r="M571" s="65"/>
      <c r="N571" s="65"/>
      <c r="O571" s="65"/>
      <c r="P571" s="84"/>
      <c r="Q571" s="65"/>
      <c r="R571" s="65"/>
      <c r="S571" s="65">
        <v>20</v>
      </c>
      <c r="T571" s="82">
        <f t="shared" ref="T571:T579" si="554">S571*F571/100</f>
        <v>3539.4</v>
      </c>
      <c r="U571" s="82">
        <f t="shared" si="552"/>
        <v>8775.9423000000006</v>
      </c>
      <c r="V571" s="82">
        <f t="shared" si="548"/>
        <v>100074.76529999998</v>
      </c>
      <c r="W571" s="85">
        <v>1</v>
      </c>
      <c r="X571" s="82">
        <f t="shared" ref="X571:X579" si="555">V571*W571</f>
        <v>100074.76529999998</v>
      </c>
    </row>
    <row r="572" spans="1:79" ht="29.25" customHeight="1">
      <c r="A572" s="158"/>
      <c r="B572" s="65" t="s">
        <v>121</v>
      </c>
      <c r="C572" s="126">
        <v>4</v>
      </c>
      <c r="D572" s="65"/>
      <c r="E572" s="81"/>
      <c r="F572" s="65">
        <v>17697</v>
      </c>
      <c r="G572" s="65">
        <v>2.9</v>
      </c>
      <c r="H572" s="82">
        <f t="shared" si="553"/>
        <v>51321.299999999996</v>
      </c>
      <c r="I572" s="19">
        <f t="shared" si="544"/>
        <v>87759.422999999995</v>
      </c>
      <c r="J572" s="65"/>
      <c r="K572" s="65"/>
      <c r="L572" s="65"/>
      <c r="M572" s="65"/>
      <c r="N572" s="65"/>
      <c r="O572" s="65"/>
      <c r="P572" s="84"/>
      <c r="Q572" s="65"/>
      <c r="R572" s="65"/>
      <c r="S572" s="65"/>
      <c r="T572" s="82"/>
      <c r="U572" s="82">
        <f t="shared" si="552"/>
        <v>8775.9423000000006</v>
      </c>
      <c r="V572" s="82">
        <f t="shared" si="548"/>
        <v>96535.36529999999</v>
      </c>
      <c r="W572" s="85">
        <v>1</v>
      </c>
      <c r="X572" s="82">
        <f t="shared" si="555"/>
        <v>96535.36529999999</v>
      </c>
    </row>
    <row r="573" spans="1:79" ht="29.25" customHeight="1">
      <c r="A573" s="158"/>
      <c r="B573" s="65" t="s">
        <v>209</v>
      </c>
      <c r="C573" s="126">
        <v>4</v>
      </c>
      <c r="D573" s="65"/>
      <c r="E573" s="81" t="s">
        <v>120</v>
      </c>
      <c r="F573" s="65">
        <v>17697</v>
      </c>
      <c r="G573" s="65">
        <v>2.9</v>
      </c>
      <c r="H573" s="82">
        <f t="shared" si="553"/>
        <v>51321.299999999996</v>
      </c>
      <c r="I573" s="19">
        <f t="shared" si="544"/>
        <v>87759.422999999995</v>
      </c>
      <c r="J573" s="65"/>
      <c r="K573" s="65"/>
      <c r="L573" s="65"/>
      <c r="M573" s="65"/>
      <c r="N573" s="65"/>
      <c r="O573" s="65"/>
      <c r="P573" s="84"/>
      <c r="Q573" s="65"/>
      <c r="R573" s="65"/>
      <c r="S573" s="65">
        <v>20</v>
      </c>
      <c r="T573" s="82">
        <f t="shared" si="554"/>
        <v>3539.4</v>
      </c>
      <c r="U573" s="82">
        <f t="shared" si="552"/>
        <v>8775.9423000000006</v>
      </c>
      <c r="V573" s="82">
        <f t="shared" si="548"/>
        <v>100074.76529999998</v>
      </c>
      <c r="W573" s="85">
        <v>1</v>
      </c>
      <c r="X573" s="82">
        <f t="shared" si="555"/>
        <v>100074.76529999998</v>
      </c>
    </row>
    <row r="574" spans="1:79" ht="29.25" customHeight="1">
      <c r="A574" s="158"/>
      <c r="B574" s="65" t="s">
        <v>211</v>
      </c>
      <c r="C574" s="126">
        <v>4</v>
      </c>
      <c r="D574" s="65"/>
      <c r="E574" s="81" t="s">
        <v>116</v>
      </c>
      <c r="F574" s="65">
        <v>17697</v>
      </c>
      <c r="G574" s="65">
        <v>2.9</v>
      </c>
      <c r="H574" s="82">
        <f t="shared" si="553"/>
        <v>51321.299999999996</v>
      </c>
      <c r="I574" s="19">
        <f t="shared" si="544"/>
        <v>87759.422999999995</v>
      </c>
      <c r="J574" s="65"/>
      <c r="K574" s="65"/>
      <c r="L574" s="65"/>
      <c r="M574" s="65"/>
      <c r="N574" s="65"/>
      <c r="O574" s="65"/>
      <c r="P574" s="84"/>
      <c r="Q574" s="65"/>
      <c r="R574" s="65"/>
      <c r="S574" s="65">
        <v>35</v>
      </c>
      <c r="T574" s="82">
        <f t="shared" si="554"/>
        <v>6193.95</v>
      </c>
      <c r="U574" s="82">
        <f t="shared" si="552"/>
        <v>8775.9423000000006</v>
      </c>
      <c r="V574" s="82">
        <f t="shared" si="548"/>
        <v>102729.31529999999</v>
      </c>
      <c r="W574" s="85">
        <v>1</v>
      </c>
      <c r="X574" s="82">
        <f t="shared" si="555"/>
        <v>102729.31529999999</v>
      </c>
    </row>
    <row r="575" spans="1:79" ht="29.25" customHeight="1">
      <c r="A575" s="158"/>
      <c r="B575" s="65" t="s">
        <v>210</v>
      </c>
      <c r="C575" s="66">
        <v>4</v>
      </c>
      <c r="D575" s="65"/>
      <c r="E575" s="81" t="s">
        <v>118</v>
      </c>
      <c r="F575" s="82">
        <v>17697</v>
      </c>
      <c r="G575" s="65">
        <v>2.9</v>
      </c>
      <c r="H575" s="82">
        <f t="shared" si="553"/>
        <v>51321.299999999996</v>
      </c>
      <c r="I575" s="19">
        <f t="shared" si="544"/>
        <v>87759.422999999995</v>
      </c>
      <c r="J575" s="65"/>
      <c r="K575" s="65"/>
      <c r="L575" s="65"/>
      <c r="M575" s="65"/>
      <c r="N575" s="65"/>
      <c r="O575" s="65"/>
      <c r="P575" s="84"/>
      <c r="Q575" s="65"/>
      <c r="R575" s="65"/>
      <c r="S575" s="65">
        <v>20</v>
      </c>
      <c r="T575" s="82">
        <f t="shared" si="554"/>
        <v>3539.4</v>
      </c>
      <c r="U575" s="82">
        <f t="shared" si="552"/>
        <v>8775.9423000000006</v>
      </c>
      <c r="V575" s="82">
        <f t="shared" si="548"/>
        <v>100074.76529999998</v>
      </c>
      <c r="W575" s="85">
        <v>1</v>
      </c>
      <c r="X575" s="82">
        <f t="shared" si="555"/>
        <v>100074.76529999998</v>
      </c>
    </row>
    <row r="576" spans="1:79" ht="29.25" customHeight="1">
      <c r="A576" s="158"/>
      <c r="B576" s="65" t="s">
        <v>212</v>
      </c>
      <c r="C576" s="126">
        <v>4</v>
      </c>
      <c r="D576" s="65"/>
      <c r="E576" s="81"/>
      <c r="F576" s="65">
        <v>17697</v>
      </c>
      <c r="G576" s="65">
        <v>2.9</v>
      </c>
      <c r="H576" s="82">
        <f t="shared" si="553"/>
        <v>51321.299999999996</v>
      </c>
      <c r="I576" s="19">
        <f t="shared" si="544"/>
        <v>87759.422999999995</v>
      </c>
      <c r="J576" s="65"/>
      <c r="K576" s="65"/>
      <c r="L576" s="65"/>
      <c r="M576" s="65"/>
      <c r="N576" s="65"/>
      <c r="O576" s="65"/>
      <c r="P576" s="84"/>
      <c r="Q576" s="65"/>
      <c r="R576" s="65"/>
      <c r="S576" s="65"/>
      <c r="T576" s="82"/>
      <c r="U576" s="82">
        <f t="shared" si="552"/>
        <v>8775.9423000000006</v>
      </c>
      <c r="V576" s="82">
        <f t="shared" si="548"/>
        <v>96535.36529999999</v>
      </c>
      <c r="W576" s="85">
        <v>1</v>
      </c>
      <c r="X576" s="82">
        <f t="shared" si="555"/>
        <v>96535.36529999999</v>
      </c>
    </row>
    <row r="577" spans="1:24" ht="29.25" customHeight="1">
      <c r="A577" s="158"/>
      <c r="B577" s="65" t="s">
        <v>213</v>
      </c>
      <c r="C577" s="126">
        <v>4</v>
      </c>
      <c r="D577" s="65"/>
      <c r="E577" s="81" t="s">
        <v>120</v>
      </c>
      <c r="F577" s="65">
        <v>17697</v>
      </c>
      <c r="G577" s="65">
        <v>2.9</v>
      </c>
      <c r="H577" s="82">
        <f t="shared" si="553"/>
        <v>51321.299999999996</v>
      </c>
      <c r="I577" s="19">
        <f t="shared" si="544"/>
        <v>87759.422999999995</v>
      </c>
      <c r="J577" s="65"/>
      <c r="K577" s="65"/>
      <c r="L577" s="65"/>
      <c r="M577" s="65"/>
      <c r="N577" s="65"/>
      <c r="O577" s="65"/>
      <c r="P577" s="84"/>
      <c r="Q577" s="65"/>
      <c r="R577" s="65"/>
      <c r="S577" s="65">
        <v>20</v>
      </c>
      <c r="T577" s="82">
        <f t="shared" si="554"/>
        <v>3539.4</v>
      </c>
      <c r="U577" s="82">
        <f t="shared" si="552"/>
        <v>8775.9423000000006</v>
      </c>
      <c r="V577" s="82">
        <f t="shared" si="548"/>
        <v>100074.76529999998</v>
      </c>
      <c r="W577" s="85">
        <v>1</v>
      </c>
      <c r="X577" s="82">
        <f t="shared" si="555"/>
        <v>100074.76529999998</v>
      </c>
    </row>
    <row r="578" spans="1:24" ht="29.25" customHeight="1">
      <c r="A578" s="158"/>
      <c r="B578" s="65" t="s">
        <v>214</v>
      </c>
      <c r="C578" s="66">
        <v>4</v>
      </c>
      <c r="D578" s="65"/>
      <c r="E578" s="81"/>
      <c r="F578" s="82">
        <v>17697</v>
      </c>
      <c r="G578" s="65">
        <v>2.9</v>
      </c>
      <c r="H578" s="82">
        <f t="shared" si="553"/>
        <v>51321.299999999996</v>
      </c>
      <c r="I578" s="19">
        <f t="shared" si="544"/>
        <v>87759.422999999995</v>
      </c>
      <c r="J578" s="65"/>
      <c r="K578" s="65"/>
      <c r="L578" s="65"/>
      <c r="M578" s="65"/>
      <c r="N578" s="65"/>
      <c r="O578" s="65"/>
      <c r="P578" s="84"/>
      <c r="Q578" s="65"/>
      <c r="R578" s="65"/>
      <c r="S578" s="65"/>
      <c r="T578" s="82"/>
      <c r="U578" s="82">
        <f t="shared" si="552"/>
        <v>8775.9423000000006</v>
      </c>
      <c r="V578" s="82">
        <f t="shared" si="548"/>
        <v>96535.36529999999</v>
      </c>
      <c r="W578" s="85">
        <v>1</v>
      </c>
      <c r="X578" s="82">
        <f t="shared" si="555"/>
        <v>96535.36529999999</v>
      </c>
    </row>
    <row r="579" spans="1:24" ht="29.25" customHeight="1">
      <c r="A579" s="158"/>
      <c r="B579" s="65" t="s">
        <v>215</v>
      </c>
      <c r="C579" s="126">
        <v>4</v>
      </c>
      <c r="D579" s="65"/>
      <c r="E579" s="81" t="s">
        <v>120</v>
      </c>
      <c r="F579" s="65">
        <v>17697</v>
      </c>
      <c r="G579" s="65">
        <v>2.9</v>
      </c>
      <c r="H579" s="82">
        <f t="shared" si="553"/>
        <v>51321.299999999996</v>
      </c>
      <c r="I579" s="19">
        <f t="shared" si="544"/>
        <v>87759.422999999995</v>
      </c>
      <c r="J579" s="65"/>
      <c r="K579" s="65"/>
      <c r="L579" s="65"/>
      <c r="M579" s="65"/>
      <c r="N579" s="65"/>
      <c r="O579" s="65"/>
      <c r="P579" s="84"/>
      <c r="Q579" s="65"/>
      <c r="R579" s="65"/>
      <c r="S579" s="65">
        <v>20</v>
      </c>
      <c r="T579" s="82">
        <f t="shared" si="554"/>
        <v>3539.4</v>
      </c>
      <c r="U579" s="82">
        <f t="shared" si="552"/>
        <v>8775.9423000000006</v>
      </c>
      <c r="V579" s="82">
        <f t="shared" si="548"/>
        <v>100074.76529999998</v>
      </c>
      <c r="W579" s="85">
        <v>1</v>
      </c>
      <c r="X579" s="82">
        <f t="shared" si="555"/>
        <v>100074.76529999998</v>
      </c>
    </row>
    <row r="580" spans="1:24" ht="29.25" customHeight="1">
      <c r="A580" s="158"/>
      <c r="B580" s="65" t="s">
        <v>218</v>
      </c>
      <c r="C580" s="126">
        <v>4</v>
      </c>
      <c r="D580" s="65"/>
      <c r="E580" s="81" t="s">
        <v>119</v>
      </c>
      <c r="F580" s="65">
        <v>17697</v>
      </c>
      <c r="G580" s="65">
        <v>2.9</v>
      </c>
      <c r="H580" s="82">
        <f t="shared" si="550"/>
        <v>51321.299999999996</v>
      </c>
      <c r="I580" s="19">
        <f t="shared" si="544"/>
        <v>87759.422999999995</v>
      </c>
      <c r="J580" s="65"/>
      <c r="K580" s="65"/>
      <c r="L580" s="65"/>
      <c r="M580" s="65"/>
      <c r="N580" s="65"/>
      <c r="O580" s="65"/>
      <c r="P580" s="84"/>
      <c r="Q580" s="65"/>
      <c r="R580" s="65"/>
      <c r="S580" s="65">
        <v>35</v>
      </c>
      <c r="T580" s="82">
        <f t="shared" si="551"/>
        <v>6193.95</v>
      </c>
      <c r="U580" s="82">
        <f t="shared" si="552"/>
        <v>8775.9423000000006</v>
      </c>
      <c r="V580" s="82">
        <f t="shared" si="548"/>
        <v>102729.31529999999</v>
      </c>
      <c r="W580" s="85">
        <v>1</v>
      </c>
      <c r="X580" s="82">
        <f t="shared" si="549"/>
        <v>102729.31529999999</v>
      </c>
    </row>
    <row r="581" spans="1:24" ht="29.25" customHeight="1">
      <c r="A581" s="158"/>
      <c r="B581" s="65" t="s">
        <v>216</v>
      </c>
      <c r="C581" s="126">
        <v>4</v>
      </c>
      <c r="D581" s="65"/>
      <c r="E581" s="81" t="s">
        <v>116</v>
      </c>
      <c r="F581" s="65">
        <v>17697</v>
      </c>
      <c r="G581" s="65">
        <v>2.9</v>
      </c>
      <c r="H581" s="82">
        <f>F581*G581</f>
        <v>51321.299999999996</v>
      </c>
      <c r="I581" s="19">
        <f t="shared" si="544"/>
        <v>87759.422999999995</v>
      </c>
      <c r="J581" s="65"/>
      <c r="K581" s="65"/>
      <c r="L581" s="65"/>
      <c r="M581" s="65"/>
      <c r="N581" s="65"/>
      <c r="O581" s="65"/>
      <c r="P581" s="84"/>
      <c r="Q581" s="65"/>
      <c r="R581" s="65"/>
      <c r="S581" s="65">
        <v>35</v>
      </c>
      <c r="T581" s="82">
        <f>S581*F581/100</f>
        <v>6193.95</v>
      </c>
      <c r="U581" s="82">
        <f t="shared" si="552"/>
        <v>8775.9423000000006</v>
      </c>
      <c r="V581" s="82">
        <f t="shared" si="548"/>
        <v>102729.31529999999</v>
      </c>
      <c r="W581" s="85">
        <v>1</v>
      </c>
      <c r="X581" s="82">
        <f>V581*W581</f>
        <v>102729.31529999999</v>
      </c>
    </row>
    <row r="582" spans="1:24" ht="29.25" customHeight="1">
      <c r="A582" s="158"/>
      <c r="B582" s="65" t="s">
        <v>217</v>
      </c>
      <c r="C582" s="66">
        <v>4</v>
      </c>
      <c r="D582" s="65"/>
      <c r="E582" s="81"/>
      <c r="F582" s="82">
        <v>17697</v>
      </c>
      <c r="G582" s="65">
        <v>2.9</v>
      </c>
      <c r="H582" s="82">
        <f t="shared" si="550"/>
        <v>51321.299999999996</v>
      </c>
      <c r="I582" s="19">
        <f t="shared" si="544"/>
        <v>87759.422999999995</v>
      </c>
      <c r="J582" s="65"/>
      <c r="K582" s="65"/>
      <c r="L582" s="65"/>
      <c r="M582" s="65"/>
      <c r="N582" s="65"/>
      <c r="O582" s="65"/>
      <c r="P582" s="84"/>
      <c r="Q582" s="65"/>
      <c r="R582" s="65"/>
      <c r="S582" s="65"/>
      <c r="T582" s="82"/>
      <c r="U582" s="82">
        <f t="shared" si="552"/>
        <v>8775.9423000000006</v>
      </c>
      <c r="V582" s="82">
        <f t="shared" si="548"/>
        <v>96535.36529999999</v>
      </c>
      <c r="W582" s="85">
        <v>1</v>
      </c>
      <c r="X582" s="82">
        <f t="shared" si="549"/>
        <v>96535.36529999999</v>
      </c>
    </row>
    <row r="583" spans="1:24" ht="29.25" customHeight="1">
      <c r="A583" s="158"/>
      <c r="B583" s="65" t="s">
        <v>219</v>
      </c>
      <c r="C583" s="126">
        <v>2</v>
      </c>
      <c r="D583" s="65"/>
      <c r="E583" s="81"/>
      <c r="F583" s="65">
        <v>17697</v>
      </c>
      <c r="G583" s="65">
        <v>2.84</v>
      </c>
      <c r="H583" s="82">
        <f t="shared" si="550"/>
        <v>50259.479999999996</v>
      </c>
      <c r="I583" s="19">
        <f t="shared" si="544"/>
        <v>85943.710799999986</v>
      </c>
      <c r="J583" s="65"/>
      <c r="K583" s="65"/>
      <c r="L583" s="65"/>
      <c r="M583" s="65"/>
      <c r="N583" s="65"/>
      <c r="O583" s="65"/>
      <c r="P583" s="84"/>
      <c r="Q583" s="65"/>
      <c r="R583" s="65"/>
      <c r="S583" s="65"/>
      <c r="T583" s="82"/>
      <c r="U583" s="82">
        <f t="shared" si="552"/>
        <v>8594.371079999999</v>
      </c>
      <c r="V583" s="82">
        <f t="shared" si="548"/>
        <v>94538.081879999983</v>
      </c>
      <c r="W583" s="85">
        <v>3</v>
      </c>
      <c r="X583" s="82">
        <f t="shared" si="549"/>
        <v>283614.24563999998</v>
      </c>
    </row>
    <row r="584" spans="1:24" ht="29.25" customHeight="1">
      <c r="A584" s="158"/>
      <c r="B584" s="65" t="s">
        <v>123</v>
      </c>
      <c r="C584" s="126">
        <v>2</v>
      </c>
      <c r="D584" s="65"/>
      <c r="E584" s="81"/>
      <c r="F584" s="65">
        <v>17697</v>
      </c>
      <c r="G584" s="65">
        <v>2.84</v>
      </c>
      <c r="H584" s="82">
        <f>F584*G584</f>
        <v>50259.479999999996</v>
      </c>
      <c r="I584" s="19">
        <f t="shared" si="544"/>
        <v>85943.710799999986</v>
      </c>
      <c r="J584" s="65"/>
      <c r="K584" s="65"/>
      <c r="L584" s="65"/>
      <c r="M584" s="65"/>
      <c r="N584" s="65"/>
      <c r="O584" s="65"/>
      <c r="P584" s="84"/>
      <c r="Q584" s="65"/>
      <c r="R584" s="65"/>
      <c r="S584" s="65"/>
      <c r="T584" s="82"/>
      <c r="U584" s="82">
        <f t="shared" si="552"/>
        <v>8594.371079999999</v>
      </c>
      <c r="V584" s="82">
        <f t="shared" si="548"/>
        <v>94538.081879999983</v>
      </c>
      <c r="W584" s="85">
        <v>3</v>
      </c>
      <c r="X584" s="82">
        <f t="shared" si="549"/>
        <v>283614.24563999998</v>
      </c>
    </row>
    <row r="585" spans="1:24" ht="25.5" customHeight="1">
      <c r="A585" s="158"/>
      <c r="B585" s="152" t="s">
        <v>124</v>
      </c>
      <c r="C585" s="261"/>
      <c r="D585" s="140"/>
      <c r="E585" s="141"/>
      <c r="F585" s="140"/>
      <c r="G585" s="140"/>
      <c r="H585" s="145"/>
      <c r="I585" s="145"/>
      <c r="J585" s="140"/>
      <c r="K585" s="140"/>
      <c r="L585" s="140"/>
      <c r="M585" s="140"/>
      <c r="N585" s="140"/>
      <c r="O585" s="140"/>
      <c r="P585" s="146"/>
      <c r="Q585" s="140"/>
      <c r="R585" s="140"/>
      <c r="S585" s="65"/>
      <c r="T585" s="82"/>
      <c r="U585" s="82"/>
      <c r="V585" s="82"/>
      <c r="W585" s="114">
        <f>SUM(W567:W584)</f>
        <v>20.75</v>
      </c>
      <c r="X585" s="114">
        <f>SUM(X567:X584)</f>
        <v>2078337.2506087497</v>
      </c>
    </row>
    <row r="586" spans="1:24" ht="23.25" customHeight="1">
      <c r="A586" s="260"/>
      <c r="B586" s="178"/>
      <c r="C586" s="177"/>
      <c r="D586" s="142"/>
      <c r="E586" s="149"/>
      <c r="F586" s="142"/>
      <c r="G586" s="142"/>
      <c r="H586" s="143"/>
      <c r="I586" s="143"/>
      <c r="J586" s="142"/>
      <c r="K586" s="142"/>
      <c r="L586" s="142"/>
      <c r="M586" s="142"/>
      <c r="N586" s="178" t="s">
        <v>233</v>
      </c>
      <c r="O586" s="142"/>
      <c r="P586" s="142"/>
      <c r="Q586" s="144"/>
      <c r="R586" s="142"/>
      <c r="S586" s="155" t="s">
        <v>229</v>
      </c>
      <c r="T586" s="82"/>
      <c r="U586" s="82"/>
      <c r="V586" s="82"/>
      <c r="W586" s="114">
        <f>W408</f>
        <v>1</v>
      </c>
      <c r="X586" s="114">
        <f>X408</f>
        <v>397401.61987499992</v>
      </c>
    </row>
    <row r="587" spans="1:24" ht="23.25" customHeight="1">
      <c r="A587" s="260"/>
      <c r="B587" s="178"/>
      <c r="C587" s="177"/>
      <c r="D587" s="142"/>
      <c r="E587" s="149"/>
      <c r="F587" s="142"/>
      <c r="G587" s="142"/>
      <c r="H587" s="143"/>
      <c r="I587" s="143"/>
      <c r="J587" s="142"/>
      <c r="K587" s="142"/>
      <c r="L587" s="142"/>
      <c r="M587" s="142"/>
      <c r="N587" s="142"/>
      <c r="O587" s="142"/>
      <c r="P587" s="144"/>
      <c r="Q587" s="142"/>
      <c r="R587" s="142"/>
      <c r="S587" s="155" t="s">
        <v>171</v>
      </c>
      <c r="T587" s="82"/>
      <c r="U587" s="82"/>
      <c r="V587" s="82"/>
      <c r="W587" s="114">
        <f>W496</f>
        <v>54</v>
      </c>
      <c r="X587" s="114">
        <f t="shared" ref="X587" si="556">X496</f>
        <v>13120942.479449999</v>
      </c>
    </row>
    <row r="588" spans="1:24" ht="23.25" customHeight="1">
      <c r="A588" s="260"/>
      <c r="B588" s="178"/>
      <c r="C588" s="177"/>
      <c r="D588" s="142"/>
      <c r="E588" s="149"/>
      <c r="F588" s="142"/>
      <c r="G588" s="142"/>
      <c r="H588" s="143"/>
      <c r="I588" s="143"/>
      <c r="J588" s="142"/>
      <c r="K588" s="142"/>
      <c r="L588" s="142"/>
      <c r="M588" s="142"/>
      <c r="N588" s="142"/>
      <c r="O588" s="142"/>
      <c r="P588" s="144"/>
      <c r="Q588" s="142"/>
      <c r="R588" s="142"/>
      <c r="S588" s="155" t="s">
        <v>230</v>
      </c>
      <c r="T588" s="82"/>
      <c r="U588" s="82"/>
      <c r="V588" s="82"/>
      <c r="W588" s="114">
        <f>W535</f>
        <v>15.75</v>
      </c>
      <c r="X588" s="114">
        <f t="shared" ref="X588" si="557">X535</f>
        <v>1520432.0034749997</v>
      </c>
    </row>
    <row r="589" spans="1:24" ht="23.25" customHeight="1">
      <c r="A589" s="260"/>
      <c r="B589" s="178"/>
      <c r="C589" s="177"/>
      <c r="D589" s="142"/>
      <c r="E589" s="149"/>
      <c r="F589" s="142"/>
      <c r="G589" s="142"/>
      <c r="H589" s="143"/>
      <c r="I589" s="143"/>
      <c r="J589" s="142"/>
      <c r="K589" s="142"/>
      <c r="L589" s="142"/>
      <c r="M589" s="142"/>
      <c r="N589" s="142"/>
      <c r="O589" s="142"/>
      <c r="P589" s="144"/>
      <c r="Q589" s="142"/>
      <c r="R589" s="142"/>
      <c r="S589" s="155" t="s">
        <v>231</v>
      </c>
      <c r="T589" s="82"/>
      <c r="U589" s="82"/>
      <c r="V589" s="82"/>
      <c r="W589" s="114">
        <f>W585</f>
        <v>20.75</v>
      </c>
      <c r="X589" s="114">
        <f t="shared" ref="X589" si="558">X585</f>
        <v>2078337.2506087497</v>
      </c>
    </row>
    <row r="590" spans="1:24" ht="27.75" customHeight="1">
      <c r="A590" s="159"/>
      <c r="B590" s="160"/>
      <c r="C590" s="153"/>
      <c r="D590" s="100"/>
      <c r="E590" s="120"/>
      <c r="F590" s="100"/>
      <c r="G590" s="100"/>
      <c r="H590" s="96"/>
      <c r="I590" s="96"/>
      <c r="J590" s="100"/>
      <c r="K590" s="100"/>
      <c r="L590" s="100"/>
      <c r="M590" s="100"/>
      <c r="N590" s="100"/>
      <c r="O590" s="100"/>
      <c r="P590" s="118"/>
      <c r="Q590" s="100"/>
      <c r="R590" s="100"/>
      <c r="S590" s="100"/>
      <c r="T590" s="96"/>
      <c r="U590" s="96"/>
      <c r="V590" s="96"/>
      <c r="W590" s="114">
        <f>SUM(W586:W589)</f>
        <v>91.5</v>
      </c>
      <c r="X590" s="114">
        <f t="shared" ref="X590" si="559">SUM(X586:X589)</f>
        <v>17117113.353408746</v>
      </c>
    </row>
    <row r="591" spans="1:24" hidden="1">
      <c r="A591" s="159"/>
      <c r="B591" s="160"/>
      <c r="C591" s="153"/>
      <c r="D591" s="100"/>
      <c r="E591" s="120"/>
      <c r="F591" s="100"/>
      <c r="G591" s="100"/>
      <c r="H591" s="96"/>
      <c r="I591" s="96"/>
      <c r="J591" s="100"/>
      <c r="K591" s="100"/>
      <c r="L591" s="100"/>
      <c r="M591" s="100"/>
      <c r="N591" s="100"/>
      <c r="O591" s="100"/>
      <c r="P591" s="118"/>
      <c r="Q591" s="100"/>
      <c r="R591" s="100"/>
      <c r="S591" s="100"/>
      <c r="T591" s="96"/>
      <c r="U591" s="96"/>
      <c r="V591" s="96"/>
      <c r="W591" s="161"/>
      <c r="X591" s="162"/>
    </row>
    <row r="592" spans="1:24" hidden="1">
      <c r="A592" s="159"/>
      <c r="B592" s="160"/>
      <c r="C592" s="153"/>
      <c r="D592" s="100"/>
      <c r="E592" s="120"/>
      <c r="F592" s="100"/>
      <c r="G592" s="100"/>
      <c r="H592" s="100"/>
      <c r="I592" s="100"/>
      <c r="J592" s="100"/>
      <c r="K592" s="96"/>
      <c r="L592" s="96"/>
      <c r="M592" s="100"/>
      <c r="N592" s="100"/>
      <c r="O592" s="100"/>
      <c r="P592" s="100"/>
      <c r="Q592" s="100"/>
      <c r="R592" s="100"/>
      <c r="S592" s="100"/>
      <c r="T592" s="100"/>
      <c r="U592" s="100"/>
      <c r="V592" s="100"/>
      <c r="W592" s="161"/>
      <c r="X592" s="102"/>
    </row>
    <row r="593" spans="1:79" hidden="1">
      <c r="A593" s="159"/>
      <c r="B593" s="160"/>
      <c r="C593" s="153"/>
      <c r="D593" s="100"/>
      <c r="E593" s="120"/>
      <c r="F593" s="100"/>
      <c r="G593" s="100"/>
      <c r="H593" s="100"/>
      <c r="I593" s="100"/>
      <c r="J593" s="100"/>
      <c r="K593" s="96"/>
      <c r="L593" s="96"/>
      <c r="M593" s="100"/>
      <c r="N593" s="100"/>
      <c r="O593" s="100"/>
      <c r="P593" s="100"/>
      <c r="Q593" s="100"/>
      <c r="R593" s="100"/>
      <c r="S593" s="100"/>
      <c r="T593" s="100"/>
      <c r="U593" s="100"/>
      <c r="V593" s="100"/>
      <c r="W593" s="161"/>
      <c r="X593" s="102"/>
    </row>
    <row r="594" spans="1:79" hidden="1">
      <c r="A594" s="159"/>
      <c r="B594" s="160"/>
      <c r="C594" s="153"/>
      <c r="D594" s="100"/>
      <c r="E594" s="120"/>
      <c r="F594" s="100"/>
      <c r="G594" s="100"/>
      <c r="H594" s="100"/>
      <c r="I594" s="100"/>
      <c r="J594" s="100"/>
      <c r="K594" s="96"/>
      <c r="L594" s="96"/>
      <c r="M594" s="100"/>
      <c r="N594" s="100"/>
      <c r="O594" s="100"/>
      <c r="P594" s="100"/>
      <c r="Q594" s="100"/>
      <c r="R594" s="100"/>
      <c r="S594" s="100"/>
      <c r="T594" s="100"/>
      <c r="U594" s="100"/>
      <c r="V594" s="100"/>
      <c r="W594" s="161"/>
      <c r="X594" s="102"/>
    </row>
    <row r="595" spans="1:79" hidden="1">
      <c r="A595" s="159"/>
      <c r="B595" s="160"/>
      <c r="C595" s="153"/>
      <c r="D595" s="100"/>
      <c r="E595" s="120"/>
      <c r="F595" s="100"/>
      <c r="G595" s="100"/>
      <c r="H595" s="100"/>
      <c r="I595" s="100"/>
      <c r="J595" s="100"/>
      <c r="K595" s="96"/>
      <c r="L595" s="96"/>
      <c r="M595" s="100"/>
      <c r="N595" s="100"/>
      <c r="O595" s="100"/>
      <c r="P595" s="100"/>
      <c r="Q595" s="100"/>
      <c r="R595" s="100"/>
      <c r="S595" s="100"/>
      <c r="T595" s="100"/>
      <c r="U595" s="100"/>
      <c r="V595" s="100"/>
      <c r="W595" s="161"/>
      <c r="X595" s="102"/>
    </row>
    <row r="596" spans="1:79" hidden="1">
      <c r="A596" s="159"/>
      <c r="B596" s="160"/>
      <c r="C596" s="153"/>
      <c r="D596" s="100"/>
      <c r="E596" s="120"/>
      <c r="F596" s="100"/>
      <c r="G596" s="100"/>
      <c r="H596" s="100"/>
      <c r="I596" s="100"/>
      <c r="J596" s="100"/>
      <c r="K596" s="96"/>
      <c r="L596" s="96"/>
      <c r="M596" s="100"/>
      <c r="N596" s="100"/>
      <c r="O596" s="100"/>
      <c r="P596" s="100"/>
      <c r="Q596" s="100"/>
      <c r="R596" s="100"/>
      <c r="S596" s="100"/>
      <c r="T596" s="100"/>
      <c r="U596" s="100"/>
      <c r="V596" s="100"/>
      <c r="W596" s="161"/>
      <c r="X596" s="102"/>
    </row>
    <row r="597" spans="1:79" hidden="1">
      <c r="A597" s="159"/>
      <c r="B597" s="160"/>
      <c r="C597" s="153"/>
      <c r="D597" s="100"/>
      <c r="E597" s="120"/>
      <c r="F597" s="100"/>
      <c r="G597" s="100"/>
      <c r="H597" s="100"/>
      <c r="I597" s="100"/>
      <c r="J597" s="100"/>
      <c r="K597" s="96"/>
      <c r="L597" s="96"/>
      <c r="M597" s="100"/>
      <c r="N597" s="100"/>
      <c r="O597" s="100"/>
      <c r="P597" s="100"/>
      <c r="Q597" s="100"/>
      <c r="R597" s="100"/>
      <c r="S597" s="100"/>
      <c r="T597" s="100"/>
      <c r="U597" s="100"/>
      <c r="V597" s="100"/>
      <c r="W597" s="161"/>
      <c r="X597" s="102"/>
    </row>
    <row r="598" spans="1:79" hidden="1">
      <c r="A598" s="159"/>
      <c r="B598" s="160"/>
      <c r="C598" s="153"/>
      <c r="D598" s="100"/>
      <c r="E598" s="120"/>
      <c r="F598" s="100"/>
      <c r="G598" s="100"/>
      <c r="H598" s="100"/>
      <c r="I598" s="100"/>
      <c r="J598" s="100"/>
      <c r="K598" s="96"/>
      <c r="L598" s="96"/>
      <c r="M598" s="100"/>
      <c r="N598" s="100"/>
      <c r="O598" s="100"/>
      <c r="P598" s="100"/>
      <c r="Q598" s="100"/>
      <c r="R598" s="100"/>
      <c r="S598" s="100"/>
      <c r="T598" s="100"/>
      <c r="U598" s="100"/>
      <c r="V598" s="100"/>
      <c r="W598" s="161"/>
      <c r="X598" s="102"/>
    </row>
    <row r="599" spans="1:79" hidden="1">
      <c r="A599" s="159"/>
      <c r="B599" s="160"/>
      <c r="C599" s="153"/>
      <c r="D599" s="100"/>
      <c r="E599" s="120"/>
      <c r="F599" s="100"/>
      <c r="G599" s="100"/>
      <c r="H599" s="100"/>
      <c r="I599" s="100"/>
      <c r="J599" s="100"/>
      <c r="K599" s="96"/>
      <c r="L599" s="96"/>
      <c r="M599" s="100"/>
      <c r="N599" s="100"/>
      <c r="O599" s="100"/>
      <c r="P599" s="100"/>
      <c r="Q599" s="100"/>
      <c r="R599" s="100"/>
      <c r="S599" s="100"/>
      <c r="T599" s="100"/>
      <c r="U599" s="100"/>
      <c r="V599" s="100"/>
      <c r="W599" s="161"/>
      <c r="X599" s="102"/>
    </row>
    <row r="600" spans="1:79" ht="18" hidden="1">
      <c r="A600" s="159"/>
      <c r="B600" s="160"/>
      <c r="C600" s="153"/>
      <c r="D600" s="100"/>
      <c r="E600" s="120"/>
      <c r="F600" s="100"/>
      <c r="G600" s="100"/>
      <c r="H600" s="142"/>
      <c r="I600" s="142"/>
      <c r="J600" s="142"/>
      <c r="K600" s="143"/>
      <c r="L600" s="143"/>
      <c r="M600" s="142"/>
      <c r="N600" s="142"/>
      <c r="O600" s="142"/>
      <c r="P600" s="142"/>
      <c r="Q600" s="142"/>
      <c r="R600" s="142"/>
      <c r="S600" s="142"/>
      <c r="T600" s="100"/>
      <c r="U600" s="100"/>
      <c r="V600" s="100"/>
      <c r="W600" s="161"/>
      <c r="X600" s="102"/>
    </row>
    <row r="601" spans="1:79" ht="14.25" customHeight="1">
      <c r="A601" s="159"/>
      <c r="B601" s="160"/>
      <c r="C601" s="153"/>
      <c r="D601" s="100"/>
      <c r="E601" s="120"/>
      <c r="F601" s="100"/>
      <c r="G601" s="100"/>
      <c r="H601" s="100"/>
      <c r="I601" s="100"/>
      <c r="J601" s="100"/>
      <c r="K601" s="96"/>
      <c r="L601" s="96"/>
      <c r="M601" s="100"/>
      <c r="N601" s="100"/>
      <c r="O601" s="100"/>
      <c r="P601" s="100"/>
      <c r="Q601" s="100"/>
      <c r="R601" s="100"/>
      <c r="S601" s="100"/>
      <c r="T601" s="100"/>
      <c r="U601" s="100"/>
      <c r="V601" s="100"/>
      <c r="W601" s="161"/>
      <c r="X601" s="102"/>
    </row>
    <row r="602" spans="1:79" ht="15" customHeight="1">
      <c r="A602" s="316" t="s">
        <v>0</v>
      </c>
      <c r="B602" s="316" t="s">
        <v>1</v>
      </c>
      <c r="C602" s="302" t="s">
        <v>2</v>
      </c>
      <c r="D602" s="316" t="s">
        <v>224</v>
      </c>
      <c r="E602" s="319" t="s">
        <v>4</v>
      </c>
      <c r="F602" s="302" t="s">
        <v>5</v>
      </c>
      <c r="G602" s="304" t="s">
        <v>6</v>
      </c>
      <c r="H602" s="309" t="s">
        <v>248</v>
      </c>
      <c r="I602" s="310"/>
      <c r="J602" s="310"/>
      <c r="K602" s="310"/>
      <c r="L602" s="310"/>
      <c r="M602" s="310"/>
      <c r="N602" s="310"/>
      <c r="O602" s="310"/>
      <c r="P602" s="310"/>
      <c r="Q602" s="310"/>
      <c r="R602" s="310"/>
      <c r="S602" s="310"/>
      <c r="T602" s="310"/>
      <c r="U602" s="310"/>
      <c r="V602" s="311"/>
      <c r="W602" s="321" t="s">
        <v>8</v>
      </c>
      <c r="X602" s="299" t="s">
        <v>9</v>
      </c>
    </row>
    <row r="603" spans="1:79" ht="15" customHeight="1">
      <c r="A603" s="317"/>
      <c r="B603" s="317"/>
      <c r="C603" s="303"/>
      <c r="D603" s="317"/>
      <c r="E603" s="319"/>
      <c r="F603" s="303"/>
      <c r="G603" s="305"/>
      <c r="H603" s="299" t="s">
        <v>10</v>
      </c>
      <c r="I603" s="299" t="s">
        <v>234</v>
      </c>
      <c r="J603" s="338" t="s">
        <v>12</v>
      </c>
      <c r="K603" s="339"/>
      <c r="L603" s="342" t="s">
        <v>241</v>
      </c>
      <c r="M603" s="324" t="s">
        <v>243</v>
      </c>
      <c r="N603" s="324"/>
      <c r="O603" s="324"/>
      <c r="P603" s="324"/>
      <c r="Q603" s="324"/>
      <c r="R603" s="324"/>
      <c r="S603" s="324"/>
      <c r="T603" s="324"/>
      <c r="U603" s="324"/>
      <c r="V603" s="304" t="s">
        <v>247</v>
      </c>
      <c r="W603" s="322"/>
      <c r="X603" s="300"/>
    </row>
    <row r="604" spans="1:79" ht="36.75" customHeight="1">
      <c r="A604" s="317"/>
      <c r="B604" s="317"/>
      <c r="C604" s="302"/>
      <c r="D604" s="317"/>
      <c r="E604" s="319"/>
      <c r="F604" s="302"/>
      <c r="G604" s="305"/>
      <c r="H604" s="300"/>
      <c r="I604" s="300"/>
      <c r="J604" s="340"/>
      <c r="K604" s="341"/>
      <c r="L604" s="342"/>
      <c r="M604" s="332" t="s">
        <v>239</v>
      </c>
      <c r="N604" s="333"/>
      <c r="O604" s="332" t="s">
        <v>14</v>
      </c>
      <c r="P604" s="334"/>
      <c r="Q604" s="335" t="s">
        <v>15</v>
      </c>
      <c r="R604" s="335"/>
      <c r="S604" s="336" t="s">
        <v>238</v>
      </c>
      <c r="T604" s="337"/>
      <c r="U604" s="267" t="s">
        <v>16</v>
      </c>
      <c r="V604" s="305"/>
      <c r="W604" s="322"/>
      <c r="X604" s="300"/>
    </row>
    <row r="605" spans="1:79" ht="55.5" customHeight="1">
      <c r="A605" s="318"/>
      <c r="B605" s="318"/>
      <c r="C605" s="302"/>
      <c r="D605" s="318"/>
      <c r="E605" s="319"/>
      <c r="F605" s="302"/>
      <c r="G605" s="306"/>
      <c r="H605" s="301"/>
      <c r="I605" s="301"/>
      <c r="J605" s="262" t="s">
        <v>245</v>
      </c>
      <c r="K605" s="262" t="s">
        <v>244</v>
      </c>
      <c r="L605" s="262" t="s">
        <v>242</v>
      </c>
      <c r="M605" s="262" t="s">
        <v>246</v>
      </c>
      <c r="N605" s="262" t="s">
        <v>244</v>
      </c>
      <c r="O605" s="262" t="s">
        <v>246</v>
      </c>
      <c r="P605" s="262" t="s">
        <v>244</v>
      </c>
      <c r="Q605" s="262" t="s">
        <v>246</v>
      </c>
      <c r="R605" s="262" t="s">
        <v>244</v>
      </c>
      <c r="S605" s="262" t="s">
        <v>246</v>
      </c>
      <c r="T605" s="262" t="s">
        <v>244</v>
      </c>
      <c r="U605" s="262" t="s">
        <v>242</v>
      </c>
      <c r="V605" s="262" t="s">
        <v>242</v>
      </c>
      <c r="W605" s="323"/>
      <c r="X605" s="301"/>
    </row>
    <row r="606" spans="1:79" s="3" customFormat="1">
      <c r="A606" s="11">
        <v>1</v>
      </c>
      <c r="B606" s="11">
        <v>2</v>
      </c>
      <c r="C606" s="11">
        <v>4</v>
      </c>
      <c r="D606" s="11">
        <v>5</v>
      </c>
      <c r="E606" s="11">
        <v>6</v>
      </c>
      <c r="F606" s="11">
        <v>7</v>
      </c>
      <c r="G606" s="11">
        <v>8</v>
      </c>
      <c r="H606" s="11">
        <v>9</v>
      </c>
      <c r="I606" s="11">
        <v>10</v>
      </c>
      <c r="J606" s="11">
        <v>11</v>
      </c>
      <c r="K606" s="11">
        <v>12</v>
      </c>
      <c r="L606" s="11">
        <v>13</v>
      </c>
      <c r="M606" s="11">
        <v>14</v>
      </c>
      <c r="N606" s="11">
        <v>15</v>
      </c>
      <c r="O606" s="11">
        <v>16</v>
      </c>
      <c r="P606" s="11">
        <v>17</v>
      </c>
      <c r="Q606" s="11">
        <v>18</v>
      </c>
      <c r="R606" s="11">
        <v>19</v>
      </c>
      <c r="S606" s="11">
        <v>20</v>
      </c>
      <c r="T606" s="11">
        <v>21</v>
      </c>
      <c r="U606" s="11">
        <v>22</v>
      </c>
      <c r="V606" s="11">
        <v>23</v>
      </c>
      <c r="W606" s="11">
        <v>24</v>
      </c>
      <c r="X606" s="11">
        <v>25</v>
      </c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  <c r="AP606" s="12"/>
      <c r="AQ606" s="12"/>
      <c r="AR606" s="12"/>
      <c r="AS606" s="12"/>
      <c r="AT606" s="12"/>
      <c r="AU606" s="12"/>
      <c r="AV606" s="12"/>
      <c r="AW606" s="12"/>
      <c r="AX606" s="12"/>
      <c r="AY606" s="12"/>
      <c r="AZ606" s="12"/>
      <c r="BA606" s="12"/>
      <c r="BB606" s="12"/>
      <c r="BC606" s="12"/>
      <c r="BD606" s="12"/>
      <c r="BE606" s="12"/>
      <c r="BF606" s="12"/>
      <c r="BG606" s="12"/>
      <c r="BH606" s="12"/>
      <c r="BI606" s="12"/>
      <c r="BJ606" s="12"/>
      <c r="BK606" s="12"/>
      <c r="BL606" s="12"/>
      <c r="BM606" s="12"/>
      <c r="BN606" s="12"/>
      <c r="BO606" s="12"/>
      <c r="BP606" s="12"/>
      <c r="BQ606" s="12"/>
      <c r="BR606" s="12"/>
      <c r="BS606" s="12"/>
      <c r="BT606" s="12"/>
      <c r="BU606" s="12"/>
      <c r="BV606" s="12"/>
      <c r="BW606" s="12"/>
      <c r="BX606" s="12"/>
      <c r="BY606" s="12"/>
      <c r="BZ606" s="12"/>
      <c r="CA606" s="12"/>
    </row>
    <row r="607" spans="1:79" s="6" customFormat="1" ht="30.75" customHeight="1">
      <c r="A607" s="8"/>
      <c r="B607" s="331" t="s">
        <v>126</v>
      </c>
      <c r="C607" s="331"/>
      <c r="D607" s="331"/>
      <c r="E607" s="331"/>
      <c r="F607" s="331"/>
      <c r="G607" s="331"/>
      <c r="H607" s="331"/>
      <c r="I607" s="331"/>
      <c r="J607" s="165"/>
      <c r="K607" s="165"/>
      <c r="L607" s="165"/>
      <c r="W607" s="7"/>
      <c r="X607" s="8"/>
      <c r="Y607" s="142"/>
      <c r="Z607" s="142"/>
      <c r="AA607" s="142"/>
      <c r="AB607" s="142"/>
      <c r="AC607" s="142"/>
      <c r="AD607" s="142"/>
      <c r="AE607" s="142"/>
      <c r="AF607" s="142"/>
      <c r="AG607" s="142"/>
      <c r="AH607" s="142"/>
      <c r="AI607" s="142"/>
      <c r="AJ607" s="142"/>
      <c r="AK607" s="142"/>
      <c r="AL607" s="142"/>
      <c r="AM607" s="142"/>
      <c r="AN607" s="142"/>
      <c r="AO607" s="142"/>
      <c r="AP607" s="142"/>
      <c r="AQ607" s="142"/>
      <c r="AR607" s="142"/>
      <c r="AS607" s="142"/>
      <c r="AT607" s="142"/>
      <c r="AU607" s="142"/>
      <c r="AV607" s="142"/>
      <c r="AW607" s="142"/>
      <c r="AX607" s="142"/>
      <c r="AY607" s="142"/>
      <c r="AZ607" s="142"/>
      <c r="BA607" s="142"/>
      <c r="BB607" s="142"/>
      <c r="BC607" s="142"/>
      <c r="BD607" s="142"/>
      <c r="BE607" s="142"/>
      <c r="BF607" s="142"/>
      <c r="BG607" s="142"/>
      <c r="BH607" s="142"/>
      <c r="BI607" s="142"/>
      <c r="BJ607" s="142"/>
      <c r="BK607" s="142"/>
      <c r="BL607" s="142"/>
      <c r="BM607" s="142"/>
      <c r="BN607" s="142"/>
      <c r="BO607" s="142"/>
      <c r="BP607" s="142"/>
      <c r="BQ607" s="142"/>
      <c r="BR607" s="142"/>
      <c r="BS607" s="142"/>
      <c r="BT607" s="142"/>
      <c r="BU607" s="142"/>
      <c r="BV607" s="142"/>
      <c r="BW607" s="142"/>
      <c r="BX607" s="142"/>
      <c r="BY607" s="142"/>
      <c r="BZ607" s="142"/>
      <c r="CA607" s="142"/>
    </row>
    <row r="608" spans="1:79" s="6" customFormat="1" ht="18.75">
      <c r="A608" s="8"/>
      <c r="B608" s="212" t="s">
        <v>165</v>
      </c>
      <c r="C608" s="8"/>
      <c r="E608" s="9"/>
      <c r="F608" s="164"/>
      <c r="G608" s="164"/>
      <c r="H608" s="165"/>
      <c r="I608" s="165"/>
      <c r="J608" s="165"/>
      <c r="K608" s="165"/>
      <c r="L608" s="165"/>
      <c r="W608" s="7"/>
      <c r="X608" s="8"/>
      <c r="Y608" s="142"/>
      <c r="Z608" s="142"/>
      <c r="AA608" s="142"/>
      <c r="AB608" s="142"/>
      <c r="AC608" s="142"/>
      <c r="AD608" s="142"/>
      <c r="AE608" s="142"/>
      <c r="AF608" s="142"/>
      <c r="AG608" s="142"/>
      <c r="AH608" s="142"/>
      <c r="AI608" s="142"/>
      <c r="AJ608" s="142"/>
      <c r="AK608" s="142"/>
      <c r="AL608" s="142"/>
      <c r="AM608" s="142"/>
      <c r="AN608" s="142"/>
      <c r="AO608" s="142"/>
      <c r="AP608" s="142"/>
      <c r="AQ608" s="142"/>
      <c r="AR608" s="142"/>
      <c r="AS608" s="142"/>
      <c r="AT608" s="142"/>
      <c r="AU608" s="142"/>
      <c r="AV608" s="142"/>
      <c r="AW608" s="142"/>
      <c r="AX608" s="142"/>
      <c r="AY608" s="142"/>
      <c r="AZ608" s="142"/>
      <c r="BA608" s="142"/>
      <c r="BB608" s="142"/>
      <c r="BC608" s="142"/>
      <c r="BD608" s="142"/>
      <c r="BE608" s="142"/>
      <c r="BF608" s="142"/>
      <c r="BG608" s="142"/>
      <c r="BH608" s="142"/>
      <c r="BI608" s="142"/>
      <c r="BJ608" s="142"/>
      <c r="BK608" s="142"/>
      <c r="BL608" s="142"/>
      <c r="BM608" s="142"/>
      <c r="BN608" s="142"/>
      <c r="BO608" s="142"/>
      <c r="BP608" s="142"/>
      <c r="BQ608" s="142"/>
      <c r="BR608" s="142"/>
      <c r="BS608" s="142"/>
      <c r="BT608" s="142"/>
      <c r="BU608" s="142"/>
      <c r="BV608" s="142"/>
      <c r="BW608" s="142"/>
      <c r="BX608" s="142"/>
      <c r="BY608" s="142"/>
      <c r="BZ608" s="142"/>
      <c r="CA608" s="142"/>
    </row>
    <row r="609" spans="1:24" ht="32.25" customHeight="1">
      <c r="A609" s="158"/>
      <c r="B609" s="65" t="s">
        <v>220</v>
      </c>
      <c r="C609" s="66" t="s">
        <v>25</v>
      </c>
      <c r="D609" s="65">
        <v>3.03</v>
      </c>
      <c r="E609" s="81" t="s">
        <v>223</v>
      </c>
      <c r="F609" s="65">
        <v>17697</v>
      </c>
      <c r="G609" s="65">
        <v>4.26</v>
      </c>
      <c r="H609" s="81">
        <f t="shared" ref="H609:H626" si="560">F609*G609</f>
        <v>75389.22</v>
      </c>
      <c r="I609" s="82">
        <f>H609*3.42</f>
        <v>257831.1324</v>
      </c>
      <c r="J609" s="65">
        <v>25</v>
      </c>
      <c r="K609" s="82">
        <f t="shared" ref="K609:K610" si="561">I609*25%</f>
        <v>64457.783100000001</v>
      </c>
      <c r="L609" s="19">
        <f t="shared" ref="L609:L611" si="562">I609+K609</f>
        <v>322288.9155</v>
      </c>
      <c r="M609" s="19">
        <v>50</v>
      </c>
      <c r="N609" s="20">
        <f>M609*F609/100</f>
        <v>8848.5</v>
      </c>
      <c r="O609" s="65">
        <v>20</v>
      </c>
      <c r="P609" s="81">
        <f t="shared" ref="P609:P626" si="563">O609*F609/100</f>
        <v>3539.4</v>
      </c>
      <c r="Q609" s="65"/>
      <c r="R609" s="65"/>
      <c r="S609" s="65"/>
      <c r="T609" s="82"/>
      <c r="U609" s="19">
        <f t="shared" ref="U609:U611" si="564">(I609+K609)*10/100</f>
        <v>32228.891550000004</v>
      </c>
      <c r="V609" s="19">
        <f>I609+K609+N609+P609+R609+T609+U609</f>
        <v>366905.70705000003</v>
      </c>
      <c r="W609" s="85">
        <v>0.5</v>
      </c>
      <c r="X609" s="82">
        <f>V609*W609</f>
        <v>183452.85352500001</v>
      </c>
    </row>
    <row r="610" spans="1:24" ht="32.25" customHeight="1">
      <c r="A610" s="158"/>
      <c r="B610" s="65" t="s">
        <v>372</v>
      </c>
      <c r="C610" s="66" t="s">
        <v>25</v>
      </c>
      <c r="D610" s="65">
        <v>3.03</v>
      </c>
      <c r="E610" s="81" t="s">
        <v>223</v>
      </c>
      <c r="F610" s="65">
        <v>17697</v>
      </c>
      <c r="G610" s="65">
        <v>4.26</v>
      </c>
      <c r="H610" s="81">
        <f t="shared" si="560"/>
        <v>75389.22</v>
      </c>
      <c r="I610" s="82">
        <f t="shared" ref="I610:I611" si="565">H610*3.42</f>
        <v>257831.1324</v>
      </c>
      <c r="J610" s="65">
        <v>25</v>
      </c>
      <c r="K610" s="82">
        <f t="shared" si="561"/>
        <v>64457.783100000001</v>
      </c>
      <c r="L610" s="19">
        <f t="shared" ref="L610" si="566">I610+K610</f>
        <v>322288.9155</v>
      </c>
      <c r="M610" s="65"/>
      <c r="N610" s="65"/>
      <c r="O610" s="65">
        <v>20</v>
      </c>
      <c r="P610" s="81">
        <f t="shared" si="563"/>
        <v>3539.4</v>
      </c>
      <c r="Q610" s="65"/>
      <c r="R610" s="65"/>
      <c r="S610" s="65"/>
      <c r="T610" s="82"/>
      <c r="U610" s="19">
        <f t="shared" ref="U610" si="567">(I610+K610)*10/100</f>
        <v>32228.891550000004</v>
      </c>
      <c r="V610" s="19">
        <f>I610+K610+N610+P610+R610+T610+U610</f>
        <v>358057.20705000003</v>
      </c>
      <c r="W610" s="85">
        <v>0.25</v>
      </c>
      <c r="X610" s="82">
        <f>V610*W610</f>
        <v>89514.301762500007</v>
      </c>
    </row>
    <row r="611" spans="1:24" ht="32.25" customHeight="1">
      <c r="A611" s="158"/>
      <c r="B611" s="65" t="s">
        <v>373</v>
      </c>
      <c r="C611" s="66" t="s">
        <v>25</v>
      </c>
      <c r="D611" s="65">
        <v>3.03</v>
      </c>
      <c r="E611" s="81" t="s">
        <v>223</v>
      </c>
      <c r="F611" s="65">
        <v>17697</v>
      </c>
      <c r="G611" s="65">
        <v>4.26</v>
      </c>
      <c r="H611" s="81">
        <f t="shared" ref="H611" si="568">F611*G611</f>
        <v>75389.22</v>
      </c>
      <c r="I611" s="82">
        <f t="shared" si="565"/>
        <v>257831.1324</v>
      </c>
      <c r="J611" s="65">
        <v>25</v>
      </c>
      <c r="K611" s="82">
        <f t="shared" ref="K611" si="569">I611*25%</f>
        <v>64457.783100000001</v>
      </c>
      <c r="L611" s="19">
        <f t="shared" si="562"/>
        <v>322288.9155</v>
      </c>
      <c r="M611" s="65"/>
      <c r="N611" s="65"/>
      <c r="O611" s="65">
        <v>20</v>
      </c>
      <c r="P611" s="81">
        <f t="shared" ref="P611" si="570">O611*F611/100</f>
        <v>3539.4</v>
      </c>
      <c r="Q611" s="65"/>
      <c r="R611" s="65"/>
      <c r="S611" s="65"/>
      <c r="T611" s="82"/>
      <c r="U611" s="19">
        <f t="shared" si="564"/>
        <v>32228.891550000004</v>
      </c>
      <c r="V611" s="19">
        <f>I611+K611+N611+P611+R611+T611+U611</f>
        <v>358057.20705000003</v>
      </c>
      <c r="W611" s="85">
        <v>0.25</v>
      </c>
      <c r="X611" s="82">
        <f>V611*W611</f>
        <v>89514.301762500007</v>
      </c>
    </row>
    <row r="612" spans="1:24" ht="27" customHeight="1">
      <c r="A612" s="158"/>
      <c r="B612" s="155" t="s">
        <v>127</v>
      </c>
      <c r="C612" s="66"/>
      <c r="D612" s="65"/>
      <c r="E612" s="81"/>
      <c r="F612" s="65"/>
      <c r="G612" s="65"/>
      <c r="H612" s="81"/>
      <c r="I612" s="81"/>
      <c r="J612" s="65"/>
      <c r="K612" s="82"/>
      <c r="L612" s="82"/>
      <c r="M612" s="65"/>
      <c r="N612" s="65"/>
      <c r="O612" s="65"/>
      <c r="P612" s="81"/>
      <c r="Q612" s="65"/>
      <c r="R612" s="65"/>
      <c r="S612" s="65"/>
      <c r="T612" s="82"/>
      <c r="U612" s="19"/>
      <c r="V612" s="19"/>
      <c r="W612" s="114">
        <f>SUM(W609:W611)</f>
        <v>1</v>
      </c>
      <c r="X612" s="114">
        <f t="shared" ref="X612" si="571">SUM(X609:X611)</f>
        <v>362481.45705000003</v>
      </c>
    </row>
    <row r="613" spans="1:24" ht="30.75" customHeight="1">
      <c r="A613" s="158"/>
      <c r="B613" s="217" t="s">
        <v>171</v>
      </c>
      <c r="C613" s="66"/>
      <c r="D613" s="65"/>
      <c r="E613" s="81"/>
      <c r="F613" s="65"/>
      <c r="G613" s="65"/>
      <c r="H613" s="81"/>
      <c r="I613" s="81"/>
      <c r="J613" s="65"/>
      <c r="K613" s="82"/>
      <c r="L613" s="82"/>
      <c r="M613" s="65"/>
      <c r="N613" s="65"/>
      <c r="O613" s="65"/>
      <c r="P613" s="81"/>
      <c r="Q613" s="65"/>
      <c r="R613" s="65"/>
      <c r="S613" s="65"/>
      <c r="T613" s="82"/>
      <c r="U613" s="19"/>
      <c r="V613" s="19"/>
      <c r="W613" s="114"/>
      <c r="X613" s="115"/>
    </row>
    <row r="614" spans="1:24" ht="33" customHeight="1">
      <c r="A614" s="158"/>
      <c r="B614" s="176" t="s">
        <v>267</v>
      </c>
      <c r="C614" s="66" t="s">
        <v>43</v>
      </c>
      <c r="D614" s="65">
        <v>14.08</v>
      </c>
      <c r="E614" s="81" t="s">
        <v>22</v>
      </c>
      <c r="F614" s="65">
        <v>17697</v>
      </c>
      <c r="G614" s="65">
        <v>4.34</v>
      </c>
      <c r="H614" s="81">
        <f t="shared" si="560"/>
        <v>76804.98</v>
      </c>
      <c r="I614" s="82">
        <f>H614*2.34</f>
        <v>179723.65319999997</v>
      </c>
      <c r="J614" s="65">
        <v>25</v>
      </c>
      <c r="K614" s="82">
        <f t="shared" ref="K614:K621" si="572">I614*25%</f>
        <v>44930.913299999993</v>
      </c>
      <c r="L614" s="19">
        <f t="shared" ref="L614:L621" si="573">I614+K614</f>
        <v>224654.56649999996</v>
      </c>
      <c r="M614" s="65"/>
      <c r="N614" s="65"/>
      <c r="O614" s="65">
        <v>20</v>
      </c>
      <c r="P614" s="81">
        <f t="shared" si="563"/>
        <v>3539.4</v>
      </c>
      <c r="Q614" s="65"/>
      <c r="R614" s="65"/>
      <c r="S614" s="65">
        <v>25</v>
      </c>
      <c r="T614" s="82">
        <f t="shared" ref="T614" si="574">S614*F614/100</f>
        <v>4424.25</v>
      </c>
      <c r="U614" s="19">
        <f t="shared" ref="U614:U621" si="575">(I614+K614)*10/100</f>
        <v>22465.456649999996</v>
      </c>
      <c r="V614" s="19">
        <f t="shared" ref="V614:V621" si="576">I614+K614+N614+P614+R614+T614+U614</f>
        <v>255083.67314999996</v>
      </c>
      <c r="W614" s="85">
        <v>0.25</v>
      </c>
      <c r="X614" s="82">
        <f t="shared" ref="X614:X621" si="577">V614*W614</f>
        <v>63770.91828749999</v>
      </c>
    </row>
    <row r="615" spans="1:24" ht="33" customHeight="1">
      <c r="A615" s="158"/>
      <c r="B615" s="176" t="s">
        <v>267</v>
      </c>
      <c r="C615" s="66" t="s">
        <v>41</v>
      </c>
      <c r="D615" s="65">
        <v>10.130000000000001</v>
      </c>
      <c r="E615" s="81" t="s">
        <v>223</v>
      </c>
      <c r="F615" s="65">
        <v>17697</v>
      </c>
      <c r="G615" s="65">
        <v>3.57</v>
      </c>
      <c r="H615" s="81">
        <f t="shared" ref="H615" si="578">F615*G615</f>
        <v>63178.289999999994</v>
      </c>
      <c r="I615" s="82">
        <f t="shared" ref="I615:I621" si="579">H615*2.34</f>
        <v>147837.19859999997</v>
      </c>
      <c r="J615" s="65">
        <v>25</v>
      </c>
      <c r="K615" s="82">
        <f t="shared" ref="K615" si="580">I615*25%</f>
        <v>36959.299649999994</v>
      </c>
      <c r="L615" s="19">
        <f t="shared" si="573"/>
        <v>184796.49824999998</v>
      </c>
      <c r="M615" s="65"/>
      <c r="N615" s="65"/>
      <c r="O615" s="65">
        <v>20</v>
      </c>
      <c r="P615" s="81">
        <f t="shared" ref="P615" si="581">O615*F615/100</f>
        <v>3539.4</v>
      </c>
      <c r="Q615" s="65"/>
      <c r="R615" s="65"/>
      <c r="S615" s="65">
        <v>25</v>
      </c>
      <c r="T615" s="82">
        <f t="shared" ref="T615" si="582">S615*F615/100</f>
        <v>4424.25</v>
      </c>
      <c r="U615" s="19">
        <f t="shared" si="575"/>
        <v>18479.649824999997</v>
      </c>
      <c r="V615" s="19">
        <f t="shared" ref="V615" si="583">I615+K615+N615+P615+R615+T615+U615</f>
        <v>211239.79807499997</v>
      </c>
      <c r="W615" s="85">
        <v>0.25</v>
      </c>
      <c r="X615" s="82">
        <f t="shared" ref="X615" si="584">V615*W615</f>
        <v>52809.949518749992</v>
      </c>
    </row>
    <row r="616" spans="1:24" ht="33" customHeight="1">
      <c r="A616" s="158"/>
      <c r="B616" s="176" t="s">
        <v>374</v>
      </c>
      <c r="C616" s="66" t="s">
        <v>43</v>
      </c>
      <c r="D616" s="65">
        <v>14.08</v>
      </c>
      <c r="E616" s="81" t="s">
        <v>22</v>
      </c>
      <c r="F616" s="65">
        <v>17697</v>
      </c>
      <c r="G616" s="65">
        <v>4.34</v>
      </c>
      <c r="H616" s="81">
        <f>F616*G616</f>
        <v>76804.98</v>
      </c>
      <c r="I616" s="82">
        <f t="shared" si="579"/>
        <v>179723.65319999997</v>
      </c>
      <c r="J616" s="65">
        <v>25</v>
      </c>
      <c r="K616" s="82">
        <f>I616*25%</f>
        <v>44930.913299999993</v>
      </c>
      <c r="L616" s="19">
        <f t="shared" si="573"/>
        <v>224654.56649999996</v>
      </c>
      <c r="M616" s="65"/>
      <c r="N616" s="65"/>
      <c r="O616" s="65">
        <v>20</v>
      </c>
      <c r="P616" s="81">
        <f>O616*F616/100</f>
        <v>3539.4</v>
      </c>
      <c r="Q616" s="65"/>
      <c r="R616" s="65"/>
      <c r="S616" s="65"/>
      <c r="T616" s="82"/>
      <c r="U616" s="19">
        <f t="shared" si="575"/>
        <v>22465.456649999996</v>
      </c>
      <c r="V616" s="19">
        <f>I616+K616+N616+P616+R616+T616+U616</f>
        <v>250659.42314999996</v>
      </c>
      <c r="W616" s="85">
        <v>1</v>
      </c>
      <c r="X616" s="82">
        <f>V616*W616</f>
        <v>250659.42314999996</v>
      </c>
    </row>
    <row r="617" spans="1:24" ht="33" customHeight="1">
      <c r="A617" s="158"/>
      <c r="B617" s="176" t="s">
        <v>375</v>
      </c>
      <c r="C617" s="66" t="s">
        <v>44</v>
      </c>
      <c r="D617" s="65">
        <v>12.05</v>
      </c>
      <c r="E617" s="82">
        <v>1</v>
      </c>
      <c r="F617" s="65">
        <v>17697</v>
      </c>
      <c r="G617" s="65">
        <v>4.12</v>
      </c>
      <c r="H617" s="81">
        <f t="shared" si="560"/>
        <v>72911.64</v>
      </c>
      <c r="I617" s="82">
        <f t="shared" si="579"/>
        <v>170613.23759999999</v>
      </c>
      <c r="J617" s="65">
        <v>25</v>
      </c>
      <c r="K617" s="82">
        <f t="shared" si="572"/>
        <v>42653.309399999998</v>
      </c>
      <c r="L617" s="19">
        <f t="shared" si="573"/>
        <v>213266.54699999999</v>
      </c>
      <c r="M617" s="65"/>
      <c r="N617" s="65"/>
      <c r="O617" s="65">
        <v>20</v>
      </c>
      <c r="P617" s="81">
        <f t="shared" si="563"/>
        <v>3539.4</v>
      </c>
      <c r="Q617" s="65"/>
      <c r="R617" s="65"/>
      <c r="S617" s="65"/>
      <c r="T617" s="82"/>
      <c r="U617" s="19">
        <f t="shared" si="575"/>
        <v>21326.654699999999</v>
      </c>
      <c r="V617" s="19">
        <f t="shared" si="576"/>
        <v>238132.6017</v>
      </c>
      <c r="W617" s="85">
        <v>1</v>
      </c>
      <c r="X617" s="82">
        <f t="shared" si="577"/>
        <v>238132.6017</v>
      </c>
    </row>
    <row r="618" spans="1:24" ht="33" customHeight="1">
      <c r="A618" s="158"/>
      <c r="B618" s="176" t="s">
        <v>375</v>
      </c>
      <c r="C618" s="66" t="s">
        <v>43</v>
      </c>
      <c r="D618" s="65">
        <v>41.04</v>
      </c>
      <c r="E618" s="82" t="s">
        <v>22</v>
      </c>
      <c r="F618" s="65">
        <v>17697</v>
      </c>
      <c r="G618" s="65">
        <v>4.53</v>
      </c>
      <c r="H618" s="81">
        <f t="shared" si="560"/>
        <v>80167.41</v>
      </c>
      <c r="I618" s="82">
        <f t="shared" si="579"/>
        <v>187591.73939999999</v>
      </c>
      <c r="J618" s="65">
        <v>25</v>
      </c>
      <c r="K618" s="82">
        <f t="shared" si="572"/>
        <v>46897.934849999998</v>
      </c>
      <c r="L618" s="19">
        <f t="shared" si="573"/>
        <v>234489.67424999998</v>
      </c>
      <c r="M618" s="65"/>
      <c r="N618" s="65"/>
      <c r="O618" s="65">
        <v>20</v>
      </c>
      <c r="P618" s="81">
        <f t="shared" si="563"/>
        <v>3539.4</v>
      </c>
      <c r="Q618" s="65"/>
      <c r="R618" s="65"/>
      <c r="S618" s="65"/>
      <c r="T618" s="82"/>
      <c r="U618" s="19">
        <f t="shared" si="575"/>
        <v>23448.967424999995</v>
      </c>
      <c r="V618" s="19">
        <f t="shared" si="576"/>
        <v>261478.04167499999</v>
      </c>
      <c r="W618" s="85">
        <v>1</v>
      </c>
      <c r="X618" s="82">
        <f t="shared" si="577"/>
        <v>261478.04167499999</v>
      </c>
    </row>
    <row r="619" spans="1:24" ht="33" customHeight="1">
      <c r="A619" s="158"/>
      <c r="B619" s="176" t="s">
        <v>375</v>
      </c>
      <c r="C619" s="66" t="s">
        <v>43</v>
      </c>
      <c r="D619" s="65">
        <v>38.04</v>
      </c>
      <c r="E619" s="82" t="s">
        <v>22</v>
      </c>
      <c r="F619" s="65">
        <v>17697</v>
      </c>
      <c r="G619" s="65">
        <v>4.53</v>
      </c>
      <c r="H619" s="81">
        <f t="shared" si="560"/>
        <v>80167.41</v>
      </c>
      <c r="I619" s="82">
        <f t="shared" si="579"/>
        <v>187591.73939999999</v>
      </c>
      <c r="J619" s="65">
        <v>25</v>
      </c>
      <c r="K619" s="82">
        <f t="shared" si="572"/>
        <v>46897.934849999998</v>
      </c>
      <c r="L619" s="19">
        <f t="shared" si="573"/>
        <v>234489.67424999998</v>
      </c>
      <c r="M619" s="65"/>
      <c r="N619" s="65"/>
      <c r="O619" s="65">
        <v>20</v>
      </c>
      <c r="P619" s="81">
        <f t="shared" si="563"/>
        <v>3539.4</v>
      </c>
      <c r="Q619" s="65"/>
      <c r="R619" s="65"/>
      <c r="S619" s="65"/>
      <c r="T619" s="82"/>
      <c r="U619" s="19">
        <f t="shared" si="575"/>
        <v>23448.967424999995</v>
      </c>
      <c r="V619" s="19">
        <f t="shared" si="576"/>
        <v>261478.04167499999</v>
      </c>
      <c r="W619" s="85">
        <v>1</v>
      </c>
      <c r="X619" s="82">
        <f t="shared" si="577"/>
        <v>261478.04167499999</v>
      </c>
    </row>
    <row r="620" spans="1:24" ht="33" customHeight="1">
      <c r="A620" s="158"/>
      <c r="B620" s="176" t="s">
        <v>375</v>
      </c>
      <c r="C620" s="66" t="s">
        <v>43</v>
      </c>
      <c r="D620" s="65">
        <v>37.049999999999997</v>
      </c>
      <c r="E620" s="82" t="s">
        <v>22</v>
      </c>
      <c r="F620" s="65">
        <v>17697</v>
      </c>
      <c r="G620" s="65">
        <v>4.53</v>
      </c>
      <c r="H620" s="81">
        <f t="shared" si="560"/>
        <v>80167.41</v>
      </c>
      <c r="I620" s="82">
        <f t="shared" si="579"/>
        <v>187591.73939999999</v>
      </c>
      <c r="J620" s="65">
        <v>25</v>
      </c>
      <c r="K620" s="82">
        <f t="shared" si="572"/>
        <v>46897.934849999998</v>
      </c>
      <c r="L620" s="19">
        <f t="shared" si="573"/>
        <v>234489.67424999998</v>
      </c>
      <c r="M620" s="65"/>
      <c r="N620" s="65"/>
      <c r="O620" s="65">
        <v>20</v>
      </c>
      <c r="P620" s="81">
        <f t="shared" si="563"/>
        <v>3539.4</v>
      </c>
      <c r="Q620" s="65"/>
      <c r="R620" s="65"/>
      <c r="S620" s="65"/>
      <c r="T620" s="82"/>
      <c r="U620" s="19">
        <f t="shared" si="575"/>
        <v>23448.967424999995</v>
      </c>
      <c r="V620" s="19">
        <f t="shared" si="576"/>
        <v>261478.04167499999</v>
      </c>
      <c r="W620" s="85">
        <v>1</v>
      </c>
      <c r="X620" s="82">
        <f t="shared" si="577"/>
        <v>261478.04167499999</v>
      </c>
    </row>
    <row r="621" spans="1:24" ht="33" customHeight="1">
      <c r="A621" s="158"/>
      <c r="B621" s="176" t="s">
        <v>375</v>
      </c>
      <c r="C621" s="66" t="s">
        <v>41</v>
      </c>
      <c r="D621" s="65">
        <v>10.130000000000001</v>
      </c>
      <c r="E621" s="82" t="s">
        <v>223</v>
      </c>
      <c r="F621" s="65">
        <v>17697</v>
      </c>
      <c r="G621" s="65">
        <v>3.57</v>
      </c>
      <c r="H621" s="81">
        <f t="shared" si="560"/>
        <v>63178.289999999994</v>
      </c>
      <c r="I621" s="82">
        <f t="shared" si="579"/>
        <v>147837.19859999997</v>
      </c>
      <c r="J621" s="65">
        <v>25</v>
      </c>
      <c r="K621" s="82">
        <f t="shared" si="572"/>
        <v>36959.299649999994</v>
      </c>
      <c r="L621" s="19">
        <f t="shared" si="573"/>
        <v>184796.49824999998</v>
      </c>
      <c r="M621" s="65"/>
      <c r="N621" s="65"/>
      <c r="O621" s="65">
        <v>20</v>
      </c>
      <c r="P621" s="81">
        <f t="shared" si="563"/>
        <v>3539.4</v>
      </c>
      <c r="Q621" s="65"/>
      <c r="R621" s="65"/>
      <c r="S621" s="65"/>
      <c r="T621" s="82"/>
      <c r="U621" s="19">
        <f t="shared" si="575"/>
        <v>18479.649824999997</v>
      </c>
      <c r="V621" s="19">
        <f t="shared" si="576"/>
        <v>206815.54807499997</v>
      </c>
      <c r="W621" s="85">
        <v>0.25</v>
      </c>
      <c r="X621" s="82">
        <f t="shared" si="577"/>
        <v>51703.887018749992</v>
      </c>
    </row>
    <row r="622" spans="1:24" ht="18">
      <c r="A622" s="158"/>
      <c r="B622" s="155" t="s">
        <v>128</v>
      </c>
      <c r="C622" s="66"/>
      <c r="D622" s="65"/>
      <c r="E622" s="81"/>
      <c r="F622" s="65"/>
      <c r="G622" s="65"/>
      <c r="H622" s="81"/>
      <c r="I622" s="81"/>
      <c r="J622" s="65"/>
      <c r="K622" s="82"/>
      <c r="L622" s="82"/>
      <c r="M622" s="65"/>
      <c r="N622" s="65"/>
      <c r="O622" s="65"/>
      <c r="P622" s="81"/>
      <c r="Q622" s="65"/>
      <c r="R622" s="65"/>
      <c r="S622" s="65"/>
      <c r="T622" s="82"/>
      <c r="U622" s="19"/>
      <c r="V622" s="19"/>
      <c r="W622" s="114">
        <f>SUM(W614:W621)</f>
        <v>5.75</v>
      </c>
      <c r="X622" s="115">
        <f>SUM(X614:X621)</f>
        <v>1441510.9046999998</v>
      </c>
    </row>
    <row r="623" spans="1:24" ht="18">
      <c r="A623" s="158"/>
      <c r="B623" s="208" t="s">
        <v>166</v>
      </c>
      <c r="C623" s="66"/>
      <c r="D623" s="65"/>
      <c r="E623" s="81"/>
      <c r="F623" s="65"/>
      <c r="G623" s="65"/>
      <c r="H623" s="81"/>
      <c r="I623" s="81"/>
      <c r="J623" s="65"/>
      <c r="K623" s="82"/>
      <c r="L623" s="82"/>
      <c r="M623" s="65"/>
      <c r="N623" s="65"/>
      <c r="O623" s="65"/>
      <c r="P623" s="81"/>
      <c r="Q623" s="65"/>
      <c r="R623" s="65"/>
      <c r="S623" s="65"/>
      <c r="T623" s="82"/>
      <c r="U623" s="19"/>
      <c r="V623" s="19"/>
      <c r="W623" s="114"/>
      <c r="X623" s="115"/>
    </row>
    <row r="624" spans="1:24" ht="25.5" customHeight="1">
      <c r="A624" s="91"/>
      <c r="B624" s="65" t="s">
        <v>102</v>
      </c>
      <c r="C624" s="126">
        <v>5</v>
      </c>
      <c r="D624" s="65"/>
      <c r="E624" s="81"/>
      <c r="F624" s="19">
        <v>17697</v>
      </c>
      <c r="G624" s="58">
        <v>2.93</v>
      </c>
      <c r="H624" s="63">
        <f>F624*G624</f>
        <v>51852.210000000006</v>
      </c>
      <c r="I624" s="19">
        <f>H624*1.71</f>
        <v>88667.279100000014</v>
      </c>
      <c r="J624" s="58"/>
      <c r="K624" s="58"/>
      <c r="L624" s="58"/>
      <c r="M624" s="58"/>
      <c r="N624" s="58"/>
      <c r="O624" s="65">
        <v>20</v>
      </c>
      <c r="P624" s="81">
        <f t="shared" ref="P624:P625" si="585">O624*F624/100</f>
        <v>3539.4</v>
      </c>
      <c r="Q624" s="58"/>
      <c r="R624" s="58"/>
      <c r="S624" s="58"/>
      <c r="T624" s="58"/>
      <c r="U624" s="19">
        <f t="shared" ref="U624:U625" si="586">I624*10%</f>
        <v>8866.7279100000014</v>
      </c>
      <c r="V624" s="19">
        <f>K624+N624+P624+R624+T624+U624+I624</f>
        <v>101073.40701000001</v>
      </c>
      <c r="W624" s="29">
        <v>1</v>
      </c>
      <c r="X624" s="20">
        <f t="shared" ref="X624" si="587">V624*W624</f>
        <v>101073.40701000001</v>
      </c>
    </row>
    <row r="625" spans="1:79" ht="25.5" customHeight="1">
      <c r="A625" s="158"/>
      <c r="B625" s="65" t="s">
        <v>221</v>
      </c>
      <c r="C625" s="66">
        <v>4</v>
      </c>
      <c r="D625" s="65"/>
      <c r="E625" s="81"/>
      <c r="F625" s="65">
        <v>17697</v>
      </c>
      <c r="G625" s="65">
        <v>2.9</v>
      </c>
      <c r="H625" s="81">
        <f t="shared" ref="H625" si="588">F625*G625</f>
        <v>51321.299999999996</v>
      </c>
      <c r="I625" s="19">
        <f t="shared" ref="I625:I626" si="589">H625*1.71</f>
        <v>87759.422999999995</v>
      </c>
      <c r="J625" s="65"/>
      <c r="K625" s="82"/>
      <c r="L625" s="82"/>
      <c r="M625" s="65"/>
      <c r="N625" s="65"/>
      <c r="O625" s="65">
        <v>20</v>
      </c>
      <c r="P625" s="81">
        <f t="shared" si="585"/>
        <v>3539.4</v>
      </c>
      <c r="Q625" s="65"/>
      <c r="R625" s="65"/>
      <c r="S625" s="65"/>
      <c r="T625" s="82"/>
      <c r="U625" s="19">
        <f t="shared" si="586"/>
        <v>8775.9423000000006</v>
      </c>
      <c r="V625" s="19">
        <f>I625+K625+N625+P625+R625+T625+U625</f>
        <v>100074.76529999998</v>
      </c>
      <c r="W625" s="85">
        <v>1</v>
      </c>
      <c r="X625" s="82">
        <f>V625*W625</f>
        <v>100074.76529999998</v>
      </c>
    </row>
    <row r="626" spans="1:79" ht="25.5" customHeight="1">
      <c r="A626" s="158"/>
      <c r="B626" s="65" t="s">
        <v>222</v>
      </c>
      <c r="C626" s="66">
        <v>4</v>
      </c>
      <c r="D626" s="65"/>
      <c r="E626" s="81"/>
      <c r="F626" s="65">
        <v>17697</v>
      </c>
      <c r="G626" s="65">
        <v>2.9</v>
      </c>
      <c r="H626" s="81">
        <f t="shared" si="560"/>
        <v>51321.299999999996</v>
      </c>
      <c r="I626" s="19">
        <f t="shared" si="589"/>
        <v>87759.422999999995</v>
      </c>
      <c r="J626" s="65"/>
      <c r="K626" s="82"/>
      <c r="L626" s="82"/>
      <c r="M626" s="65"/>
      <c r="N626" s="65"/>
      <c r="O626" s="65">
        <v>20</v>
      </c>
      <c r="P626" s="81">
        <f t="shared" si="563"/>
        <v>3539.4</v>
      </c>
      <c r="Q626" s="65"/>
      <c r="R626" s="65"/>
      <c r="S626" s="65"/>
      <c r="T626" s="82"/>
      <c r="U626" s="19">
        <f>I626*10%</f>
        <v>8775.9423000000006</v>
      </c>
      <c r="V626" s="19">
        <f>I626+K626+N626+P626+R626+T626+U626</f>
        <v>100074.76529999998</v>
      </c>
      <c r="W626" s="85">
        <v>5</v>
      </c>
      <c r="X626" s="82">
        <f>V626*W626</f>
        <v>500373.82649999991</v>
      </c>
    </row>
    <row r="627" spans="1:79" s="169" customFormat="1" ht="18">
      <c r="A627" s="166"/>
      <c r="B627" s="167" t="s">
        <v>130</v>
      </c>
      <c r="C627" s="129"/>
      <c r="D627" s="128"/>
      <c r="E627" s="122"/>
      <c r="F627" s="128"/>
      <c r="G627" s="128"/>
      <c r="H627" s="122"/>
      <c r="I627" s="122"/>
      <c r="J627" s="24"/>
      <c r="K627" s="24"/>
      <c r="L627" s="24"/>
      <c r="M627" s="128"/>
      <c r="N627" s="128"/>
      <c r="O627" s="128"/>
      <c r="P627" s="122"/>
      <c r="Q627" s="128"/>
      <c r="R627" s="128"/>
      <c r="S627" s="128"/>
      <c r="T627" s="24"/>
      <c r="U627" s="24"/>
      <c r="V627" s="131"/>
      <c r="W627" s="168">
        <f>SUM(W624:W626)</f>
        <v>7</v>
      </c>
      <c r="X627" s="168">
        <f t="shared" ref="X627" si="590">SUM(X624:X626)</f>
        <v>701521.9988099999</v>
      </c>
      <c r="Y627" s="132"/>
      <c r="Z627" s="132"/>
      <c r="AA627" s="132"/>
      <c r="AB627" s="132"/>
      <c r="AC627" s="132"/>
      <c r="AD627" s="132"/>
      <c r="AE627" s="132"/>
      <c r="AF627" s="132"/>
      <c r="AG627" s="132"/>
      <c r="AH627" s="132"/>
      <c r="AI627" s="132"/>
      <c r="AJ627" s="132"/>
      <c r="AK627" s="132"/>
      <c r="AL627" s="132"/>
      <c r="AM627" s="132"/>
      <c r="AN627" s="132"/>
      <c r="AO627" s="132"/>
      <c r="AP627" s="132"/>
      <c r="AQ627" s="132"/>
      <c r="AR627" s="132"/>
      <c r="AS627" s="132"/>
      <c r="AT627" s="132"/>
      <c r="AU627" s="132"/>
      <c r="AV627" s="132"/>
      <c r="AW627" s="132"/>
      <c r="AX627" s="132"/>
      <c r="AY627" s="132"/>
      <c r="AZ627" s="132"/>
      <c r="BA627" s="132"/>
      <c r="BB627" s="132"/>
      <c r="BC627" s="132"/>
      <c r="BD627" s="132"/>
      <c r="BE627" s="132"/>
      <c r="BF627" s="132"/>
      <c r="BG627" s="132"/>
      <c r="BH627" s="132"/>
      <c r="BI627" s="132"/>
      <c r="BJ627" s="132"/>
      <c r="BK627" s="132"/>
      <c r="BL627" s="132"/>
      <c r="BM627" s="132"/>
      <c r="BN627" s="132"/>
      <c r="BO627" s="132"/>
      <c r="BP627" s="132"/>
      <c r="BQ627" s="132"/>
      <c r="BR627" s="132"/>
      <c r="BS627" s="132"/>
      <c r="BT627" s="132"/>
      <c r="BU627" s="132"/>
      <c r="BV627" s="132"/>
      <c r="BW627" s="132"/>
      <c r="BX627" s="132"/>
      <c r="BY627" s="132"/>
      <c r="BZ627" s="132"/>
      <c r="CA627" s="132"/>
    </row>
    <row r="628" spans="1:79" s="169" customFormat="1" ht="18">
      <c r="A628" s="166"/>
      <c r="B628" s="167" t="s">
        <v>131</v>
      </c>
      <c r="C628" s="129"/>
      <c r="D628" s="128"/>
      <c r="E628" s="122"/>
      <c r="F628" s="128"/>
      <c r="G628" s="128"/>
      <c r="H628" s="122"/>
      <c r="I628" s="122"/>
      <c r="J628" s="24"/>
      <c r="K628" s="24"/>
      <c r="L628" s="24"/>
      <c r="M628" s="128"/>
      <c r="N628" s="128"/>
      <c r="O628" s="128"/>
      <c r="P628" s="122"/>
      <c r="Q628" s="128"/>
      <c r="R628" s="128"/>
      <c r="S628" s="128"/>
      <c r="T628" s="24"/>
      <c r="U628" s="24"/>
      <c r="V628" s="131"/>
      <c r="W628" s="168">
        <f>SUM(W612+W622+W627)</f>
        <v>13.75</v>
      </c>
      <c r="X628" s="72">
        <f>SUM(X612+X622+X627)</f>
        <v>2505514.3605599999</v>
      </c>
      <c r="Y628" s="132"/>
      <c r="Z628" s="132"/>
      <c r="AA628" s="132"/>
      <c r="AB628" s="132"/>
      <c r="AC628" s="132"/>
      <c r="AD628" s="132"/>
      <c r="AE628" s="132"/>
      <c r="AF628" s="132"/>
      <c r="AG628" s="132"/>
      <c r="AH628" s="132"/>
      <c r="AI628" s="132"/>
      <c r="AJ628" s="132"/>
      <c r="AK628" s="132"/>
      <c r="AL628" s="132"/>
      <c r="AM628" s="132"/>
      <c r="AN628" s="132"/>
      <c r="AO628" s="132"/>
      <c r="AP628" s="132"/>
      <c r="AQ628" s="132"/>
      <c r="AR628" s="132"/>
      <c r="AS628" s="132"/>
      <c r="AT628" s="132"/>
      <c r="AU628" s="132"/>
      <c r="AV628" s="132"/>
      <c r="AW628" s="132"/>
      <c r="AX628" s="132"/>
      <c r="AY628" s="132"/>
      <c r="AZ628" s="132"/>
      <c r="BA628" s="132"/>
      <c r="BB628" s="132"/>
      <c r="BC628" s="132"/>
      <c r="BD628" s="132"/>
      <c r="BE628" s="132"/>
      <c r="BF628" s="132"/>
      <c r="BG628" s="132"/>
      <c r="BH628" s="132"/>
      <c r="BI628" s="132"/>
      <c r="BJ628" s="132"/>
      <c r="BK628" s="132"/>
      <c r="BL628" s="132"/>
      <c r="BM628" s="132"/>
      <c r="BN628" s="132"/>
      <c r="BO628" s="132"/>
      <c r="BP628" s="132"/>
      <c r="BQ628" s="132"/>
      <c r="BR628" s="132"/>
      <c r="BS628" s="132"/>
      <c r="BT628" s="132"/>
      <c r="BU628" s="132"/>
      <c r="BV628" s="132"/>
      <c r="BW628" s="132"/>
      <c r="BX628" s="132"/>
      <c r="BY628" s="132"/>
      <c r="BZ628" s="132"/>
      <c r="CA628" s="132"/>
    </row>
    <row r="629" spans="1:79" ht="18" hidden="1">
      <c r="A629" s="157"/>
      <c r="B629" s="6"/>
      <c r="C629" s="148"/>
      <c r="D629" s="6"/>
      <c r="E629" s="9"/>
      <c r="F629" s="6"/>
      <c r="G629" s="6"/>
      <c r="H629" s="149"/>
      <c r="I629" s="149"/>
      <c r="J629" s="143"/>
      <c r="K629" s="143"/>
      <c r="L629" s="143"/>
      <c r="M629" s="6"/>
      <c r="N629" s="6"/>
      <c r="O629" s="6"/>
      <c r="P629" s="149"/>
      <c r="Q629" s="6"/>
      <c r="R629" s="6"/>
      <c r="S629" s="6"/>
      <c r="T629" s="143"/>
      <c r="U629" s="143"/>
      <c r="V629" s="32"/>
      <c r="W629" s="150"/>
      <c r="X629" s="143"/>
    </row>
    <row r="630" spans="1:79" ht="18.75" hidden="1">
      <c r="A630" s="157"/>
      <c r="B630" s="163" t="s">
        <v>132</v>
      </c>
      <c r="C630" s="171"/>
      <c r="D630" s="170"/>
      <c r="E630" s="172"/>
      <c r="F630" s="170"/>
      <c r="G630" s="170"/>
      <c r="H630" s="143"/>
      <c r="I630" s="143"/>
      <c r="J630" s="6"/>
      <c r="K630" s="6"/>
      <c r="L630" s="6"/>
      <c r="M630" s="6"/>
      <c r="N630" s="6"/>
      <c r="O630" s="6"/>
      <c r="P630" s="144"/>
      <c r="Q630" s="6"/>
      <c r="R630" s="6"/>
      <c r="S630" s="6"/>
      <c r="T630" s="143"/>
      <c r="U630" s="143"/>
      <c r="V630" s="32"/>
      <c r="W630" s="7"/>
      <c r="X630" s="143"/>
    </row>
    <row r="631" spans="1:79" ht="18" hidden="1">
      <c r="A631" s="158"/>
      <c r="B631" s="65" t="s">
        <v>133</v>
      </c>
      <c r="C631" s="66" t="s">
        <v>41</v>
      </c>
      <c r="D631" s="65">
        <v>1.04</v>
      </c>
      <c r="E631" s="81"/>
      <c r="F631" s="65">
        <v>17697</v>
      </c>
      <c r="G631" s="83">
        <v>2.2999999999999998</v>
      </c>
      <c r="H631" s="82">
        <f t="shared" ref="H631:H636" si="591">F631*G631</f>
        <v>40703.1</v>
      </c>
      <c r="I631" s="82"/>
      <c r="J631" s="65">
        <v>25</v>
      </c>
      <c r="K631" s="82">
        <f t="shared" ref="K631:K643" si="592">F631*G631*J631/100</f>
        <v>10175.775</v>
      </c>
      <c r="L631" s="82"/>
      <c r="M631" s="65"/>
      <c r="N631" s="65"/>
      <c r="O631" s="65"/>
      <c r="P631" s="173">
        <f t="shared" ref="P631:P636" si="593">O631*F631/100</f>
        <v>0</v>
      </c>
      <c r="Q631" s="65"/>
      <c r="R631" s="65"/>
      <c r="S631" s="65">
        <v>25</v>
      </c>
      <c r="T631" s="82">
        <f t="shared" ref="T631:T636" si="594">S631*F631/100</f>
        <v>4424.25</v>
      </c>
      <c r="U631" s="19">
        <f t="shared" ref="U631:U636" si="595">(H631+K631)*10/100</f>
        <v>5087.8874999999998</v>
      </c>
      <c r="V631" s="19">
        <f t="shared" ref="V631:V636" si="596">H631+K631+N631+P631+R631+T631+U631</f>
        <v>60391.012499999997</v>
      </c>
      <c r="W631" s="85">
        <v>0.5</v>
      </c>
      <c r="X631" s="82">
        <f t="shared" ref="X631:X636" si="597">V631*W631</f>
        <v>30195.506249999999</v>
      </c>
    </row>
    <row r="632" spans="1:79" ht="18" hidden="1">
      <c r="A632" s="158"/>
      <c r="B632" s="65" t="s">
        <v>134</v>
      </c>
      <c r="C632" s="66" t="s">
        <v>41</v>
      </c>
      <c r="D632" s="65">
        <v>1.04</v>
      </c>
      <c r="E632" s="81"/>
      <c r="F632" s="65">
        <v>17697</v>
      </c>
      <c r="G632" s="83">
        <v>2.2999999999999998</v>
      </c>
      <c r="H632" s="82">
        <f t="shared" si="591"/>
        <v>40703.1</v>
      </c>
      <c r="I632" s="82"/>
      <c r="J632" s="65">
        <v>25</v>
      </c>
      <c r="K632" s="82">
        <f t="shared" si="592"/>
        <v>10175.775</v>
      </c>
      <c r="L632" s="82"/>
      <c r="M632" s="65"/>
      <c r="N632" s="65"/>
      <c r="O632" s="65">
        <v>30</v>
      </c>
      <c r="P632" s="173">
        <f t="shared" si="593"/>
        <v>5309.1</v>
      </c>
      <c r="Q632" s="65">
        <v>100</v>
      </c>
      <c r="R632" s="82">
        <f>Q632*F632/100</f>
        <v>17697</v>
      </c>
      <c r="S632" s="65"/>
      <c r="T632" s="82">
        <f t="shared" si="594"/>
        <v>0</v>
      </c>
      <c r="U632" s="19">
        <f t="shared" si="595"/>
        <v>5087.8874999999998</v>
      </c>
      <c r="V632" s="19">
        <f t="shared" si="596"/>
        <v>78972.862500000003</v>
      </c>
      <c r="W632" s="85">
        <v>0.5</v>
      </c>
      <c r="X632" s="82">
        <f t="shared" si="597"/>
        <v>39486.431250000001</v>
      </c>
    </row>
    <row r="633" spans="1:79" ht="18" hidden="1">
      <c r="A633" s="158"/>
      <c r="B633" s="65" t="s">
        <v>135</v>
      </c>
      <c r="C633" s="66" t="s">
        <v>43</v>
      </c>
      <c r="D633" s="65">
        <v>15.04</v>
      </c>
      <c r="E633" s="81" t="s">
        <v>22</v>
      </c>
      <c r="F633" s="65">
        <v>17697</v>
      </c>
      <c r="G633" s="65">
        <v>3.62</v>
      </c>
      <c r="H633" s="82">
        <f t="shared" si="591"/>
        <v>64063.14</v>
      </c>
      <c r="I633" s="82"/>
      <c r="J633" s="65">
        <v>25</v>
      </c>
      <c r="K633" s="82">
        <f t="shared" si="592"/>
        <v>16015.785</v>
      </c>
      <c r="L633" s="82"/>
      <c r="M633" s="65"/>
      <c r="N633" s="65"/>
      <c r="O633" s="65">
        <v>30</v>
      </c>
      <c r="P633" s="173">
        <f t="shared" si="593"/>
        <v>5309.1</v>
      </c>
      <c r="Q633" s="65">
        <v>120</v>
      </c>
      <c r="R633" s="82">
        <f>Q633*F633/100</f>
        <v>21236.400000000001</v>
      </c>
      <c r="S633" s="65"/>
      <c r="T633" s="82">
        <f t="shared" si="594"/>
        <v>0</v>
      </c>
      <c r="U633" s="19">
        <f t="shared" si="595"/>
        <v>8007.8924999999999</v>
      </c>
      <c r="V633" s="19">
        <f t="shared" si="596"/>
        <v>114632.31750000002</v>
      </c>
      <c r="W633" s="85">
        <v>1</v>
      </c>
      <c r="X633" s="82">
        <f t="shared" si="597"/>
        <v>114632.31750000002</v>
      </c>
    </row>
    <row r="634" spans="1:79" ht="18" hidden="1">
      <c r="A634" s="158"/>
      <c r="B634" s="65" t="s">
        <v>135</v>
      </c>
      <c r="C634" s="66" t="s">
        <v>41</v>
      </c>
      <c r="D634" s="65">
        <v>26.09</v>
      </c>
      <c r="E634" s="81"/>
      <c r="F634" s="65">
        <v>17697</v>
      </c>
      <c r="G634" s="65">
        <v>2.73</v>
      </c>
      <c r="H634" s="82">
        <f t="shared" si="591"/>
        <v>48312.81</v>
      </c>
      <c r="I634" s="82"/>
      <c r="J634" s="65">
        <v>25</v>
      </c>
      <c r="K634" s="82">
        <f t="shared" si="592"/>
        <v>12078.202499999999</v>
      </c>
      <c r="L634" s="82"/>
      <c r="M634" s="65"/>
      <c r="N634" s="65"/>
      <c r="O634" s="65">
        <v>30</v>
      </c>
      <c r="P634" s="173">
        <f t="shared" si="593"/>
        <v>5309.1</v>
      </c>
      <c r="Q634" s="65">
        <v>120</v>
      </c>
      <c r="R634" s="82">
        <f>Q634*F634/100</f>
        <v>21236.400000000001</v>
      </c>
      <c r="S634" s="65"/>
      <c r="T634" s="82">
        <f t="shared" si="594"/>
        <v>0</v>
      </c>
      <c r="U634" s="19">
        <f t="shared" si="595"/>
        <v>6039.1012499999997</v>
      </c>
      <c r="V634" s="19">
        <f t="shared" si="596"/>
        <v>92975.613750000019</v>
      </c>
      <c r="W634" s="85">
        <v>1</v>
      </c>
      <c r="X634" s="82">
        <f t="shared" si="597"/>
        <v>92975.613750000019</v>
      </c>
    </row>
    <row r="635" spans="1:79" ht="18" hidden="1">
      <c r="A635" s="158"/>
      <c r="B635" s="65" t="s">
        <v>135</v>
      </c>
      <c r="C635" s="66" t="s">
        <v>47</v>
      </c>
      <c r="D635" s="83">
        <v>20.09</v>
      </c>
      <c r="E635" s="81" t="s">
        <v>136</v>
      </c>
      <c r="F635" s="65">
        <v>17697</v>
      </c>
      <c r="G635" s="65">
        <v>3.13</v>
      </c>
      <c r="H635" s="81">
        <f t="shared" si="591"/>
        <v>55391.61</v>
      </c>
      <c r="I635" s="81"/>
      <c r="J635" s="65">
        <v>25</v>
      </c>
      <c r="K635" s="82">
        <f t="shared" si="592"/>
        <v>13847.9025</v>
      </c>
      <c r="L635" s="82"/>
      <c r="M635" s="65"/>
      <c r="N635" s="65"/>
      <c r="O635" s="65">
        <v>30</v>
      </c>
      <c r="P635" s="81">
        <f t="shared" si="593"/>
        <v>5309.1</v>
      </c>
      <c r="Q635" s="65">
        <v>120</v>
      </c>
      <c r="R635" s="82">
        <f>Q635*F635/100</f>
        <v>21236.400000000001</v>
      </c>
      <c r="S635" s="65"/>
      <c r="T635" s="126">
        <f t="shared" si="594"/>
        <v>0</v>
      </c>
      <c r="U635" s="19">
        <f t="shared" si="595"/>
        <v>6923.9512500000001</v>
      </c>
      <c r="V635" s="19">
        <f t="shared" si="596"/>
        <v>102708.96375000001</v>
      </c>
      <c r="W635" s="85">
        <v>1</v>
      </c>
      <c r="X635" s="82">
        <f t="shared" si="597"/>
        <v>102708.96375000001</v>
      </c>
    </row>
    <row r="636" spans="1:79" ht="18" hidden="1">
      <c r="A636" s="158"/>
      <c r="B636" s="65" t="s">
        <v>135</v>
      </c>
      <c r="C636" s="66" t="s">
        <v>47</v>
      </c>
      <c r="D636" s="65">
        <v>14.03</v>
      </c>
      <c r="E636" s="81" t="s">
        <v>136</v>
      </c>
      <c r="F636" s="65">
        <v>17697</v>
      </c>
      <c r="G636" s="65">
        <v>3.03</v>
      </c>
      <c r="H636" s="81">
        <f t="shared" si="591"/>
        <v>53621.909999999996</v>
      </c>
      <c r="I636" s="81"/>
      <c r="J636" s="65">
        <v>25</v>
      </c>
      <c r="K636" s="82">
        <f t="shared" si="592"/>
        <v>13405.477500000001</v>
      </c>
      <c r="L636" s="82"/>
      <c r="M636" s="65"/>
      <c r="N636" s="65"/>
      <c r="O636" s="65">
        <v>30</v>
      </c>
      <c r="P636" s="81">
        <f t="shared" si="593"/>
        <v>5309.1</v>
      </c>
      <c r="Q636" s="65">
        <v>120</v>
      </c>
      <c r="R636" s="82">
        <f>Q636*F636/100</f>
        <v>21236.400000000001</v>
      </c>
      <c r="S636" s="65"/>
      <c r="T636" s="126">
        <f t="shared" si="594"/>
        <v>0</v>
      </c>
      <c r="U636" s="19">
        <f t="shared" si="595"/>
        <v>6702.7387500000004</v>
      </c>
      <c r="V636" s="19">
        <f t="shared" si="596"/>
        <v>100275.62625000002</v>
      </c>
      <c r="W636" s="85">
        <v>1</v>
      </c>
      <c r="X636" s="82">
        <f t="shared" si="597"/>
        <v>100275.62625000002</v>
      </c>
    </row>
    <row r="637" spans="1:79" ht="18" hidden="1">
      <c r="A637" s="158"/>
      <c r="B637" s="155" t="s">
        <v>137</v>
      </c>
      <c r="C637" s="126"/>
      <c r="D637" s="65"/>
      <c r="E637" s="81"/>
      <c r="F637" s="65"/>
      <c r="G637" s="65"/>
      <c r="H637" s="65"/>
      <c r="I637" s="65"/>
      <c r="J637" s="65"/>
      <c r="K637" s="82">
        <f t="shared" si="592"/>
        <v>0</v>
      </c>
      <c r="L637" s="82"/>
      <c r="M637" s="65"/>
      <c r="N637" s="65"/>
      <c r="O637" s="65"/>
      <c r="P637" s="65"/>
      <c r="Q637" s="65"/>
      <c r="R637" s="65"/>
      <c r="S637" s="65"/>
      <c r="T637" s="65"/>
      <c r="U637" s="65"/>
      <c r="V637" s="31"/>
      <c r="W637" s="114">
        <f>SUM(W631+W632+W633+W634+W635+W636)</f>
        <v>5</v>
      </c>
      <c r="X637" s="115">
        <f>SUM(X631+X632+X633+X634+X635+X636)</f>
        <v>480274.45875000005</v>
      </c>
    </row>
    <row r="638" spans="1:79" ht="18" hidden="1">
      <c r="A638" s="158"/>
      <c r="B638" s="65" t="s">
        <v>129</v>
      </c>
      <c r="C638" s="126">
        <v>4</v>
      </c>
      <c r="D638" s="65"/>
      <c r="E638" s="81"/>
      <c r="F638" s="65">
        <v>17697</v>
      </c>
      <c r="G638" s="65">
        <v>1.96</v>
      </c>
      <c r="H638" s="81">
        <f>F638*G638</f>
        <v>34686.120000000003</v>
      </c>
      <c r="I638" s="81"/>
      <c r="J638" s="65"/>
      <c r="K638" s="82">
        <f t="shared" si="592"/>
        <v>0</v>
      </c>
      <c r="L638" s="82"/>
      <c r="M638" s="65"/>
      <c r="N638" s="65"/>
      <c r="O638" s="65">
        <v>20</v>
      </c>
      <c r="P638" s="81">
        <f>O638*F638/100</f>
        <v>3539.4</v>
      </c>
      <c r="Q638" s="65"/>
      <c r="R638" s="65"/>
      <c r="S638" s="65"/>
      <c r="T638" s="65"/>
      <c r="U638" s="19">
        <f>H638*10%</f>
        <v>3468.6120000000005</v>
      </c>
      <c r="V638" s="19">
        <f>H638+K638+N638+P638+R638+T638+U638</f>
        <v>41694.132000000005</v>
      </c>
      <c r="W638" s="85">
        <v>4</v>
      </c>
      <c r="X638" s="82">
        <f>V638*W638</f>
        <v>166776.52800000002</v>
      </c>
    </row>
    <row r="639" spans="1:79" ht="18" hidden="1">
      <c r="A639" s="158"/>
      <c r="B639" s="155" t="s">
        <v>130</v>
      </c>
      <c r="C639" s="126"/>
      <c r="D639" s="65"/>
      <c r="E639" s="81"/>
      <c r="F639" s="65"/>
      <c r="G639" s="65"/>
      <c r="H639" s="65"/>
      <c r="I639" s="65"/>
      <c r="J639" s="65"/>
      <c r="K639" s="82">
        <f t="shared" si="592"/>
        <v>0</v>
      </c>
      <c r="L639" s="82"/>
      <c r="M639" s="65"/>
      <c r="N639" s="65"/>
      <c r="O639" s="65"/>
      <c r="P639" s="65"/>
      <c r="Q639" s="65"/>
      <c r="R639" s="65"/>
      <c r="S639" s="65"/>
      <c r="T639" s="65"/>
      <c r="U639" s="65"/>
      <c r="V639" s="31"/>
      <c r="W639" s="114">
        <v>4</v>
      </c>
      <c r="X639" s="174">
        <v>166777</v>
      </c>
    </row>
    <row r="640" spans="1:79" ht="18" hidden="1">
      <c r="A640" s="158"/>
      <c r="B640" s="65" t="s">
        <v>138</v>
      </c>
      <c r="C640" s="126">
        <v>5</v>
      </c>
      <c r="D640" s="65"/>
      <c r="E640" s="81"/>
      <c r="F640" s="65">
        <v>17697</v>
      </c>
      <c r="G640" s="83">
        <v>2.1</v>
      </c>
      <c r="H640" s="81">
        <f>F640*G640</f>
        <v>37163.700000000004</v>
      </c>
      <c r="I640" s="81"/>
      <c r="J640" s="65"/>
      <c r="K640" s="82">
        <f t="shared" si="592"/>
        <v>0</v>
      </c>
      <c r="L640" s="82"/>
      <c r="M640" s="65"/>
      <c r="N640" s="65"/>
      <c r="O640" s="65">
        <v>30</v>
      </c>
      <c r="P640" s="81">
        <f>O640*F640/100</f>
        <v>5309.1</v>
      </c>
      <c r="Q640" s="65">
        <v>100</v>
      </c>
      <c r="R640" s="82">
        <f>Q640*F640/100</f>
        <v>17697</v>
      </c>
      <c r="S640" s="65">
        <v>35</v>
      </c>
      <c r="T640" s="82">
        <f>S640*F640/100</f>
        <v>6193.95</v>
      </c>
      <c r="U640" s="19">
        <f>H640*10%</f>
        <v>3716.3700000000008</v>
      </c>
      <c r="V640" s="19">
        <f>H640+K640+N640+P640+R640+T640+U640</f>
        <v>70080.12</v>
      </c>
      <c r="W640" s="85">
        <v>1</v>
      </c>
      <c r="X640" s="82">
        <f>V640*W640</f>
        <v>70080.12</v>
      </c>
    </row>
    <row r="641" spans="1:24" ht="18" hidden="1">
      <c r="A641" s="158"/>
      <c r="B641" s="65" t="s">
        <v>138</v>
      </c>
      <c r="C641" s="126">
        <v>5</v>
      </c>
      <c r="D641" s="65"/>
      <c r="E641" s="81"/>
      <c r="F641" s="65">
        <v>17697</v>
      </c>
      <c r="G641" s="83">
        <v>2.54</v>
      </c>
      <c r="H641" s="81">
        <f>F641*G641</f>
        <v>44950.38</v>
      </c>
      <c r="I641" s="81"/>
      <c r="J641" s="65"/>
      <c r="K641" s="82">
        <f t="shared" si="592"/>
        <v>0</v>
      </c>
      <c r="L641" s="82"/>
      <c r="M641" s="65"/>
      <c r="N641" s="65"/>
      <c r="O641" s="65">
        <v>30</v>
      </c>
      <c r="P641" s="81">
        <f>O641*F641/100</f>
        <v>5309.1</v>
      </c>
      <c r="Q641" s="65">
        <v>100</v>
      </c>
      <c r="R641" s="82">
        <f>Q641*F641/100</f>
        <v>17697</v>
      </c>
      <c r="S641" s="65">
        <v>35</v>
      </c>
      <c r="T641" s="82">
        <f>S641*F641/100</f>
        <v>6193.95</v>
      </c>
      <c r="U641" s="19">
        <f>H641*10%</f>
        <v>4495.0379999999996</v>
      </c>
      <c r="V641" s="19">
        <f>H641+K641+N641+P641+R641+T641+U641</f>
        <v>78645.467999999993</v>
      </c>
      <c r="W641" s="85">
        <v>1</v>
      </c>
      <c r="X641" s="82">
        <f>V641*W641</f>
        <v>78645.467999999993</v>
      </c>
    </row>
    <row r="642" spans="1:24" ht="18" hidden="1">
      <c r="A642" s="158"/>
      <c r="B642" s="65" t="s">
        <v>138</v>
      </c>
      <c r="C642" s="126">
        <v>5</v>
      </c>
      <c r="D642" s="65"/>
      <c r="E642" s="81"/>
      <c r="F642" s="65">
        <v>17697</v>
      </c>
      <c r="G642" s="83">
        <v>2.54</v>
      </c>
      <c r="H642" s="81">
        <f>F642*G642</f>
        <v>44950.38</v>
      </c>
      <c r="I642" s="81"/>
      <c r="J642" s="65"/>
      <c r="K642" s="82">
        <f t="shared" si="592"/>
        <v>0</v>
      </c>
      <c r="L642" s="82"/>
      <c r="M642" s="65"/>
      <c r="N642" s="65"/>
      <c r="O642" s="65">
        <v>30</v>
      </c>
      <c r="P642" s="81">
        <f>O642*F642/100</f>
        <v>5309.1</v>
      </c>
      <c r="Q642" s="65">
        <v>100</v>
      </c>
      <c r="R642" s="82">
        <f>Q642*F642/100</f>
        <v>17697</v>
      </c>
      <c r="S642" s="65">
        <v>35</v>
      </c>
      <c r="T642" s="82">
        <f>S642*F642/100</f>
        <v>6193.95</v>
      </c>
      <c r="U642" s="19">
        <f>H642*10%</f>
        <v>4495.0379999999996</v>
      </c>
      <c r="V642" s="19">
        <f>H642+K642+N642+P642+R642+T642+U642</f>
        <v>78645.467999999993</v>
      </c>
      <c r="W642" s="85">
        <v>1</v>
      </c>
      <c r="X642" s="82">
        <f>V642*W642</f>
        <v>78645.467999999993</v>
      </c>
    </row>
    <row r="643" spans="1:24" ht="18" hidden="1">
      <c r="A643" s="158"/>
      <c r="B643" s="65" t="s">
        <v>138</v>
      </c>
      <c r="C643" s="126">
        <v>5</v>
      </c>
      <c r="D643" s="65"/>
      <c r="E643" s="81"/>
      <c r="F643" s="65">
        <v>17697</v>
      </c>
      <c r="G643" s="83">
        <v>2.54</v>
      </c>
      <c r="H643" s="81">
        <f>F643*G643</f>
        <v>44950.38</v>
      </c>
      <c r="I643" s="81"/>
      <c r="J643" s="65"/>
      <c r="K643" s="82">
        <f t="shared" si="592"/>
        <v>0</v>
      </c>
      <c r="L643" s="82"/>
      <c r="M643" s="65"/>
      <c r="N643" s="65"/>
      <c r="O643" s="65">
        <v>30</v>
      </c>
      <c r="P643" s="81">
        <f>O643*F643/100</f>
        <v>5309.1</v>
      </c>
      <c r="Q643" s="65">
        <v>100</v>
      </c>
      <c r="R643" s="82">
        <f>Q643*F643/100</f>
        <v>17697</v>
      </c>
      <c r="S643" s="65">
        <v>35</v>
      </c>
      <c r="T643" s="82">
        <f>S643*F643/100</f>
        <v>6193.95</v>
      </c>
      <c r="U643" s="19">
        <f>H643*10%</f>
        <v>4495.0379999999996</v>
      </c>
      <c r="V643" s="19">
        <f>H643+K643+N643+P643+R643+T643+U643</f>
        <v>78645.467999999993</v>
      </c>
      <c r="W643" s="85">
        <v>1</v>
      </c>
      <c r="X643" s="82">
        <f>V643*W643</f>
        <v>78645.467999999993</v>
      </c>
    </row>
    <row r="644" spans="1:24" ht="18" hidden="1">
      <c r="A644" s="158"/>
      <c r="B644" s="155" t="s">
        <v>75</v>
      </c>
      <c r="C644" s="126"/>
      <c r="D644" s="65"/>
      <c r="E644" s="81"/>
      <c r="F644" s="65"/>
      <c r="G644" s="65"/>
      <c r="H644" s="65"/>
      <c r="I644" s="65"/>
      <c r="J644" s="65"/>
      <c r="K644" s="82"/>
      <c r="L644" s="82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114">
        <f>SUM(W640+W641+W642+W643)</f>
        <v>4</v>
      </c>
      <c r="X644" s="115">
        <f>SUM(X640+X641+X642+X643)</f>
        <v>306016.52399999998</v>
      </c>
    </row>
    <row r="645" spans="1:24" ht="18" hidden="1">
      <c r="A645" s="91"/>
      <c r="B645" s="155" t="s">
        <v>139</v>
      </c>
      <c r="C645" s="91"/>
      <c r="D645" s="25"/>
      <c r="E645" s="27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114">
        <f>SUM(W637+W639+W644)</f>
        <v>13</v>
      </c>
      <c r="X645" s="115">
        <f>SUM(X637+X639+X644)</f>
        <v>953067.98274999997</v>
      </c>
    </row>
    <row r="646" spans="1:24" ht="18" hidden="1">
      <c r="A646" s="189"/>
      <c r="B646" s="320" t="s">
        <v>140</v>
      </c>
      <c r="C646" s="320"/>
      <c r="D646" s="320"/>
      <c r="E646" s="320"/>
      <c r="F646" s="320"/>
      <c r="G646" s="320"/>
      <c r="H646" s="320"/>
      <c r="I646" s="320"/>
      <c r="J646" s="320"/>
      <c r="K646" s="320"/>
      <c r="L646" s="320"/>
      <c r="M646" s="320"/>
      <c r="N646" s="320"/>
      <c r="O646" s="320"/>
      <c r="P646" s="320"/>
      <c r="Q646" s="320"/>
      <c r="R646" s="320"/>
      <c r="S646" s="320"/>
      <c r="T646" s="320"/>
      <c r="U646" s="320"/>
      <c r="V646" s="320"/>
      <c r="W646" s="320"/>
      <c r="X646" s="320"/>
    </row>
    <row r="647" spans="1:24" ht="15" hidden="1" customHeight="1">
      <c r="A647" s="316" t="s">
        <v>0</v>
      </c>
      <c r="B647" s="316" t="s">
        <v>1</v>
      </c>
      <c r="C647" s="302" t="s">
        <v>2</v>
      </c>
      <c r="D647" s="316" t="s">
        <v>3</v>
      </c>
      <c r="E647" s="319" t="s">
        <v>4</v>
      </c>
      <c r="F647" s="302" t="s">
        <v>5</v>
      </c>
      <c r="G647" s="304" t="s">
        <v>6</v>
      </c>
      <c r="H647" s="309" t="s">
        <v>7</v>
      </c>
      <c r="I647" s="310"/>
      <c r="J647" s="310"/>
      <c r="K647" s="310"/>
      <c r="L647" s="310"/>
      <c r="M647" s="310"/>
      <c r="N647" s="310"/>
      <c r="O647" s="310"/>
      <c r="P647" s="310"/>
      <c r="Q647" s="310"/>
      <c r="R647" s="310"/>
      <c r="S647" s="310"/>
      <c r="T647" s="310"/>
      <c r="U647" s="310"/>
      <c r="V647" s="311"/>
      <c r="W647" s="321" t="s">
        <v>8</v>
      </c>
      <c r="X647" s="299" t="s">
        <v>9</v>
      </c>
    </row>
    <row r="648" spans="1:24" ht="15" hidden="1" customHeight="1">
      <c r="A648" s="317"/>
      <c r="B648" s="317"/>
      <c r="C648" s="303"/>
      <c r="D648" s="317"/>
      <c r="E648" s="319"/>
      <c r="F648" s="303"/>
      <c r="G648" s="305"/>
      <c r="H648" s="299" t="s">
        <v>10</v>
      </c>
      <c r="I648" s="185"/>
      <c r="J648" s="324" t="s">
        <v>11</v>
      </c>
      <c r="K648" s="324"/>
      <c r="L648" s="324"/>
      <c r="M648" s="324"/>
      <c r="N648" s="324"/>
      <c r="O648" s="324"/>
      <c r="P648" s="324"/>
      <c r="Q648" s="324"/>
      <c r="R648" s="324"/>
      <c r="S648" s="324"/>
      <c r="T648" s="324"/>
      <c r="U648" s="324"/>
      <c r="V648" s="324"/>
      <c r="W648" s="322"/>
      <c r="X648" s="300"/>
    </row>
    <row r="649" spans="1:24" ht="15" hidden="1" customHeight="1">
      <c r="A649" s="317"/>
      <c r="B649" s="317"/>
      <c r="C649" s="302"/>
      <c r="D649" s="317"/>
      <c r="E649" s="319"/>
      <c r="F649" s="302"/>
      <c r="G649" s="305"/>
      <c r="H649" s="300"/>
      <c r="I649" s="186"/>
      <c r="J649" s="325" t="s">
        <v>12</v>
      </c>
      <c r="K649" s="325"/>
      <c r="L649" s="264"/>
      <c r="M649" s="326" t="s">
        <v>13</v>
      </c>
      <c r="N649" s="327"/>
      <c r="O649" s="326" t="s">
        <v>14</v>
      </c>
      <c r="P649" s="328"/>
      <c r="Q649" s="301" t="s">
        <v>15</v>
      </c>
      <c r="R649" s="301"/>
      <c r="S649" s="329" t="s">
        <v>125</v>
      </c>
      <c r="T649" s="330"/>
      <c r="U649" s="307" t="s">
        <v>16</v>
      </c>
      <c r="V649" s="305" t="s">
        <v>17</v>
      </c>
      <c r="W649" s="322"/>
      <c r="X649" s="300"/>
    </row>
    <row r="650" spans="1:24" ht="15" hidden="1" customHeight="1">
      <c r="A650" s="318"/>
      <c r="B650" s="318"/>
      <c r="C650" s="302"/>
      <c r="D650" s="318"/>
      <c r="E650" s="319"/>
      <c r="F650" s="302"/>
      <c r="G650" s="306"/>
      <c r="H650" s="301"/>
      <c r="I650" s="187"/>
      <c r="J650" s="188" t="s">
        <v>18</v>
      </c>
      <c r="K650" s="188" t="s">
        <v>19</v>
      </c>
      <c r="L650" s="262"/>
      <c r="M650" s="188" t="s">
        <v>20</v>
      </c>
      <c r="N650" s="188" t="s">
        <v>19</v>
      </c>
      <c r="O650" s="188" t="s">
        <v>20</v>
      </c>
      <c r="P650" s="188" t="s">
        <v>19</v>
      </c>
      <c r="Q650" s="188" t="s">
        <v>20</v>
      </c>
      <c r="R650" s="188" t="s">
        <v>19</v>
      </c>
      <c r="S650" s="188" t="s">
        <v>20</v>
      </c>
      <c r="T650" s="188" t="s">
        <v>19</v>
      </c>
      <c r="U650" s="308"/>
      <c r="V650" s="306"/>
      <c r="W650" s="323"/>
      <c r="X650" s="301"/>
    </row>
    <row r="651" spans="1:24" hidden="1">
      <c r="A651" s="34">
        <v>1</v>
      </c>
      <c r="B651" s="34">
        <v>2</v>
      </c>
      <c r="C651" s="34">
        <v>4</v>
      </c>
      <c r="D651" s="34">
        <v>5</v>
      </c>
      <c r="E651" s="34">
        <v>6</v>
      </c>
      <c r="F651" s="34">
        <v>7</v>
      </c>
      <c r="G651" s="34">
        <v>8</v>
      </c>
      <c r="H651" s="34">
        <v>9</v>
      </c>
      <c r="I651" s="34"/>
      <c r="J651" s="34">
        <v>10</v>
      </c>
      <c r="K651" s="34">
        <v>11</v>
      </c>
      <c r="L651" s="34"/>
      <c r="M651" s="34">
        <v>12</v>
      </c>
      <c r="N651" s="34">
        <v>13</v>
      </c>
      <c r="O651" s="34">
        <v>14</v>
      </c>
      <c r="P651" s="34">
        <v>15</v>
      </c>
      <c r="Q651" s="34">
        <v>16</v>
      </c>
      <c r="R651" s="34">
        <v>17</v>
      </c>
      <c r="S651" s="34">
        <v>18</v>
      </c>
      <c r="T651" s="34">
        <v>19</v>
      </c>
      <c r="U651" s="34"/>
      <c r="V651" s="34">
        <v>20</v>
      </c>
      <c r="W651" s="34">
        <v>21</v>
      </c>
      <c r="X651" s="34">
        <v>22</v>
      </c>
    </row>
    <row r="652" spans="1:24" ht="18" hidden="1">
      <c r="A652" s="158"/>
      <c r="B652" s="65" t="s">
        <v>141</v>
      </c>
      <c r="C652" s="66" t="s">
        <v>41</v>
      </c>
      <c r="D652" s="65">
        <v>13.01</v>
      </c>
      <c r="E652" s="81"/>
      <c r="F652" s="65">
        <v>17697</v>
      </c>
      <c r="G652" s="83">
        <v>2.58</v>
      </c>
      <c r="H652" s="82">
        <f t="shared" ref="H652:H667" si="598">F652*G652</f>
        <v>45658.26</v>
      </c>
      <c r="I652" s="82"/>
      <c r="J652" s="65">
        <v>25</v>
      </c>
      <c r="K652" s="82">
        <f t="shared" ref="K652:K663" si="599">F652*G652*J652/100</f>
        <v>11414.565000000001</v>
      </c>
      <c r="L652" s="82"/>
      <c r="M652" s="65"/>
      <c r="N652" s="65"/>
      <c r="O652" s="65"/>
      <c r="P652" s="173">
        <f t="shared" ref="P652:P667" si="600">O652*F652/100</f>
        <v>0</v>
      </c>
      <c r="Q652" s="65"/>
      <c r="R652" s="82">
        <f t="shared" ref="R652:R657" si="601">Q652*F652/100</f>
        <v>0</v>
      </c>
      <c r="S652" s="65"/>
      <c r="T652" s="82">
        <f t="shared" ref="T652:T657" si="602">S652*F652/100</f>
        <v>0</v>
      </c>
      <c r="U652" s="19">
        <f t="shared" ref="U652:U657" si="603">(H652+K652)*10/100</f>
        <v>5707.2825000000003</v>
      </c>
      <c r="V652" s="19">
        <f t="shared" ref="V652:V667" si="604">H652+K652+N652+P652+R652+T652+U652</f>
        <v>62780.107500000006</v>
      </c>
      <c r="W652" s="85">
        <v>1</v>
      </c>
      <c r="X652" s="82">
        <f t="shared" ref="X652:X667" si="605">V652*W652</f>
        <v>62780.107500000006</v>
      </c>
    </row>
    <row r="653" spans="1:24" ht="18" hidden="1">
      <c r="A653" s="158"/>
      <c r="B653" s="65" t="s">
        <v>142</v>
      </c>
      <c r="C653" s="66" t="s">
        <v>41</v>
      </c>
      <c r="D653" s="65">
        <v>28.11</v>
      </c>
      <c r="E653" s="81"/>
      <c r="F653" s="65">
        <v>17697</v>
      </c>
      <c r="G653" s="83">
        <v>2.73</v>
      </c>
      <c r="H653" s="82">
        <f t="shared" si="598"/>
        <v>48312.81</v>
      </c>
      <c r="I653" s="82"/>
      <c r="J653" s="65">
        <v>25</v>
      </c>
      <c r="K653" s="82">
        <f t="shared" si="599"/>
        <v>12078.202499999999</v>
      </c>
      <c r="L653" s="82"/>
      <c r="M653" s="65"/>
      <c r="N653" s="65"/>
      <c r="O653" s="65">
        <v>0</v>
      </c>
      <c r="P653" s="173">
        <f t="shared" si="600"/>
        <v>0</v>
      </c>
      <c r="Q653" s="65">
        <v>0</v>
      </c>
      <c r="R653" s="82">
        <f t="shared" si="601"/>
        <v>0</v>
      </c>
      <c r="S653" s="65"/>
      <c r="T653" s="82">
        <f t="shared" si="602"/>
        <v>0</v>
      </c>
      <c r="U653" s="19">
        <f t="shared" si="603"/>
        <v>6039.1012499999997</v>
      </c>
      <c r="V653" s="19">
        <f t="shared" si="604"/>
        <v>66430.11374999999</v>
      </c>
      <c r="W653" s="85">
        <v>1</v>
      </c>
      <c r="X653" s="82">
        <f t="shared" si="605"/>
        <v>66430.11374999999</v>
      </c>
    </row>
    <row r="654" spans="1:24" ht="18" hidden="1">
      <c r="A654" s="158"/>
      <c r="B654" s="65" t="s">
        <v>143</v>
      </c>
      <c r="C654" s="66" t="s">
        <v>41</v>
      </c>
      <c r="D654" s="65">
        <v>14.01</v>
      </c>
      <c r="E654" s="81"/>
      <c r="F654" s="65">
        <v>17697</v>
      </c>
      <c r="G654" s="65">
        <v>2.58</v>
      </c>
      <c r="H654" s="82">
        <f t="shared" si="598"/>
        <v>45658.26</v>
      </c>
      <c r="I654" s="82"/>
      <c r="J654" s="65">
        <v>25</v>
      </c>
      <c r="K654" s="82">
        <f t="shared" si="599"/>
        <v>11414.565000000001</v>
      </c>
      <c r="L654" s="82"/>
      <c r="M654" s="65"/>
      <c r="N654" s="65"/>
      <c r="O654" s="65"/>
      <c r="P654" s="173">
        <f t="shared" si="600"/>
        <v>0</v>
      </c>
      <c r="Q654" s="65"/>
      <c r="R654" s="82">
        <f t="shared" si="601"/>
        <v>0</v>
      </c>
      <c r="S654" s="65"/>
      <c r="T654" s="82">
        <f t="shared" si="602"/>
        <v>0</v>
      </c>
      <c r="U654" s="19">
        <f t="shared" si="603"/>
        <v>5707.2825000000003</v>
      </c>
      <c r="V654" s="19">
        <f t="shared" si="604"/>
        <v>62780.107500000006</v>
      </c>
      <c r="W654" s="85">
        <v>1</v>
      </c>
      <c r="X654" s="82">
        <f t="shared" si="605"/>
        <v>62780.107500000006</v>
      </c>
    </row>
    <row r="655" spans="1:24" ht="18" hidden="1">
      <c r="A655" s="158"/>
      <c r="B655" s="65" t="s">
        <v>144</v>
      </c>
      <c r="C655" s="66" t="s">
        <v>41</v>
      </c>
      <c r="D655" s="65">
        <v>21.08</v>
      </c>
      <c r="E655" s="81"/>
      <c r="F655" s="65">
        <v>17697</v>
      </c>
      <c r="G655" s="65">
        <v>2.68</v>
      </c>
      <c r="H655" s="82">
        <f t="shared" si="598"/>
        <v>47427.960000000006</v>
      </c>
      <c r="I655" s="82"/>
      <c r="J655" s="65">
        <v>25</v>
      </c>
      <c r="K655" s="82">
        <f t="shared" si="599"/>
        <v>11856.990000000002</v>
      </c>
      <c r="L655" s="82"/>
      <c r="M655" s="65"/>
      <c r="N655" s="65"/>
      <c r="O655" s="65"/>
      <c r="P655" s="173"/>
      <c r="Q655" s="65"/>
      <c r="R655" s="82">
        <f t="shared" si="601"/>
        <v>0</v>
      </c>
      <c r="S655" s="65"/>
      <c r="T655" s="82">
        <f t="shared" si="602"/>
        <v>0</v>
      </c>
      <c r="U655" s="19">
        <f t="shared" si="603"/>
        <v>5928.4950000000008</v>
      </c>
      <c r="V655" s="19">
        <f t="shared" si="604"/>
        <v>65213.445000000014</v>
      </c>
      <c r="W655" s="85">
        <v>0.5</v>
      </c>
      <c r="X655" s="82">
        <f t="shared" si="605"/>
        <v>32606.722500000007</v>
      </c>
    </row>
    <row r="656" spans="1:24" ht="18" hidden="1">
      <c r="A656" s="158"/>
      <c r="B656" s="65" t="s">
        <v>145</v>
      </c>
      <c r="C656" s="66" t="s">
        <v>41</v>
      </c>
      <c r="D656" s="83">
        <v>10.130000000000001</v>
      </c>
      <c r="E656" s="81"/>
      <c r="F656" s="65">
        <v>17697</v>
      </c>
      <c r="G656" s="65">
        <v>2.5299999999999998</v>
      </c>
      <c r="H656" s="81">
        <f t="shared" si="598"/>
        <v>44773.409999999996</v>
      </c>
      <c r="I656" s="81"/>
      <c r="J656" s="65">
        <v>25</v>
      </c>
      <c r="K656" s="82">
        <f t="shared" si="599"/>
        <v>11193.352500000001</v>
      </c>
      <c r="L656" s="82"/>
      <c r="M656" s="65"/>
      <c r="N656" s="65"/>
      <c r="O656" s="65"/>
      <c r="P656" s="81"/>
      <c r="Q656" s="65"/>
      <c r="R656" s="82">
        <f t="shared" si="601"/>
        <v>0</v>
      </c>
      <c r="S656" s="65"/>
      <c r="T656" s="126">
        <f t="shared" si="602"/>
        <v>0</v>
      </c>
      <c r="U656" s="19">
        <f t="shared" si="603"/>
        <v>5596.6762500000004</v>
      </c>
      <c r="V656" s="19">
        <f t="shared" si="604"/>
        <v>61563.438750000001</v>
      </c>
      <c r="W656" s="85">
        <v>1</v>
      </c>
      <c r="X656" s="82">
        <f t="shared" si="605"/>
        <v>61563.438750000001</v>
      </c>
    </row>
    <row r="657" spans="1:79" ht="18" hidden="1">
      <c r="A657" s="158"/>
      <c r="B657" s="65" t="s">
        <v>146</v>
      </c>
      <c r="C657" s="66" t="s">
        <v>41</v>
      </c>
      <c r="D657" s="65">
        <v>10.130000000000001</v>
      </c>
      <c r="E657" s="81"/>
      <c r="F657" s="65">
        <v>17697</v>
      </c>
      <c r="G657" s="65">
        <v>2.5299999999999998</v>
      </c>
      <c r="H657" s="81">
        <f t="shared" si="598"/>
        <v>44773.409999999996</v>
      </c>
      <c r="I657" s="81"/>
      <c r="J657" s="65">
        <v>25</v>
      </c>
      <c r="K657" s="82">
        <f t="shared" si="599"/>
        <v>11193.352500000001</v>
      </c>
      <c r="L657" s="82"/>
      <c r="M657" s="65"/>
      <c r="N657" s="65"/>
      <c r="O657" s="65"/>
      <c r="P657" s="81">
        <f t="shared" si="600"/>
        <v>0</v>
      </c>
      <c r="Q657" s="65"/>
      <c r="R657" s="82">
        <f t="shared" si="601"/>
        <v>0</v>
      </c>
      <c r="S657" s="65"/>
      <c r="T657" s="126">
        <f t="shared" si="602"/>
        <v>0</v>
      </c>
      <c r="U657" s="19">
        <f t="shared" si="603"/>
        <v>5596.6762500000004</v>
      </c>
      <c r="V657" s="19">
        <f t="shared" si="604"/>
        <v>61563.438750000001</v>
      </c>
      <c r="W657" s="85">
        <v>0.5</v>
      </c>
      <c r="X657" s="82">
        <f t="shared" si="605"/>
        <v>30781.719375000001</v>
      </c>
    </row>
    <row r="658" spans="1:79" ht="18" hidden="1">
      <c r="A658" s="158"/>
      <c r="B658" s="65" t="s">
        <v>147</v>
      </c>
      <c r="C658" s="66" t="s">
        <v>41</v>
      </c>
      <c r="D658" s="65">
        <v>8.0500000000000007</v>
      </c>
      <c r="E658" s="81"/>
      <c r="F658" s="65">
        <v>17697</v>
      </c>
      <c r="G658" s="65">
        <v>2.48</v>
      </c>
      <c r="H658" s="81">
        <f t="shared" si="598"/>
        <v>43888.56</v>
      </c>
      <c r="I658" s="81"/>
      <c r="J658" s="65">
        <v>25</v>
      </c>
      <c r="K658" s="82">
        <f t="shared" si="599"/>
        <v>10972.14</v>
      </c>
      <c r="L658" s="82"/>
      <c r="M658" s="65"/>
      <c r="N658" s="65"/>
      <c r="O658" s="65"/>
      <c r="P658" s="81">
        <f t="shared" si="600"/>
        <v>0</v>
      </c>
      <c r="Q658" s="65"/>
      <c r="R658" s="65"/>
      <c r="S658" s="65"/>
      <c r="T658" s="65"/>
      <c r="U658" s="19">
        <f t="shared" ref="U658:U667" si="606">H658*10%</f>
        <v>4388.8559999999998</v>
      </c>
      <c r="V658" s="19">
        <f t="shared" si="604"/>
        <v>59249.555999999997</v>
      </c>
      <c r="W658" s="85">
        <v>1</v>
      </c>
      <c r="X658" s="82">
        <f t="shared" si="605"/>
        <v>59249.555999999997</v>
      </c>
    </row>
    <row r="659" spans="1:79" ht="18" hidden="1">
      <c r="A659" s="158"/>
      <c r="B659" s="65" t="s">
        <v>148</v>
      </c>
      <c r="C659" s="66" t="s">
        <v>47</v>
      </c>
      <c r="D659" s="65">
        <v>11.11</v>
      </c>
      <c r="E659" s="81"/>
      <c r="F659" s="65">
        <v>17697</v>
      </c>
      <c r="G659" s="83">
        <v>2.98</v>
      </c>
      <c r="H659" s="81">
        <f t="shared" si="598"/>
        <v>52737.06</v>
      </c>
      <c r="I659" s="81"/>
      <c r="J659" s="65">
        <v>25</v>
      </c>
      <c r="K659" s="82">
        <f t="shared" si="599"/>
        <v>13184.264999999999</v>
      </c>
      <c r="L659" s="82"/>
      <c r="M659" s="65"/>
      <c r="N659" s="65"/>
      <c r="O659" s="65"/>
      <c r="P659" s="81">
        <f t="shared" si="600"/>
        <v>0</v>
      </c>
      <c r="Q659" s="65"/>
      <c r="R659" s="82">
        <f t="shared" ref="R659:R667" si="607">Q659*F659/100</f>
        <v>0</v>
      </c>
      <c r="S659" s="65"/>
      <c r="T659" s="82">
        <f t="shared" ref="T659:T667" si="608">S659*F659/100</f>
        <v>0</v>
      </c>
      <c r="U659" s="19">
        <f t="shared" si="606"/>
        <v>5273.7060000000001</v>
      </c>
      <c r="V659" s="19">
        <f t="shared" si="604"/>
        <v>71195.031000000003</v>
      </c>
      <c r="W659" s="85">
        <v>1</v>
      </c>
      <c r="X659" s="82">
        <f t="shared" si="605"/>
        <v>71195.031000000003</v>
      </c>
    </row>
    <row r="660" spans="1:79" ht="18" hidden="1">
      <c r="A660" s="158"/>
      <c r="B660" s="65" t="s">
        <v>149</v>
      </c>
      <c r="C660" s="66" t="s">
        <v>41</v>
      </c>
      <c r="D660" s="65">
        <v>18.07</v>
      </c>
      <c r="E660" s="81"/>
      <c r="F660" s="65">
        <v>17697</v>
      </c>
      <c r="G660" s="83">
        <v>2.63</v>
      </c>
      <c r="H660" s="81">
        <f t="shared" si="598"/>
        <v>46543.11</v>
      </c>
      <c r="I660" s="81"/>
      <c r="J660" s="65">
        <v>25</v>
      </c>
      <c r="K660" s="82">
        <f t="shared" si="599"/>
        <v>11635.7775</v>
      </c>
      <c r="L660" s="82"/>
      <c r="M660" s="65"/>
      <c r="N660" s="65"/>
      <c r="O660" s="65"/>
      <c r="P660" s="81">
        <f t="shared" si="600"/>
        <v>0</v>
      </c>
      <c r="Q660" s="65"/>
      <c r="R660" s="82">
        <f t="shared" si="607"/>
        <v>0</v>
      </c>
      <c r="S660" s="65"/>
      <c r="T660" s="82">
        <f t="shared" si="608"/>
        <v>0</v>
      </c>
      <c r="U660" s="19">
        <f t="shared" si="606"/>
        <v>4654.3110000000006</v>
      </c>
      <c r="V660" s="19">
        <f t="shared" si="604"/>
        <v>62833.198499999999</v>
      </c>
      <c r="W660" s="85">
        <v>0.75</v>
      </c>
      <c r="X660" s="82">
        <f t="shared" si="605"/>
        <v>47124.898874999999</v>
      </c>
    </row>
    <row r="661" spans="1:79" ht="18" hidden="1">
      <c r="A661" s="158"/>
      <c r="B661" s="65" t="s">
        <v>149</v>
      </c>
      <c r="C661" s="66" t="s">
        <v>150</v>
      </c>
      <c r="D661" s="65">
        <v>10.130000000000001</v>
      </c>
      <c r="E661" s="81"/>
      <c r="F661" s="65">
        <v>17698</v>
      </c>
      <c r="G661" s="83">
        <v>2.5299999999999998</v>
      </c>
      <c r="H661" s="81">
        <f t="shared" si="598"/>
        <v>44775.939999999995</v>
      </c>
      <c r="I661" s="81"/>
      <c r="J661" s="65">
        <v>25</v>
      </c>
      <c r="K661" s="82">
        <f>F661*G661*J661/100</f>
        <v>11193.984999999997</v>
      </c>
      <c r="L661" s="82"/>
      <c r="M661" s="65"/>
      <c r="N661" s="65"/>
      <c r="O661" s="65"/>
      <c r="P661" s="81">
        <f t="shared" si="600"/>
        <v>0</v>
      </c>
      <c r="Q661" s="65"/>
      <c r="R661" s="82">
        <f t="shared" si="607"/>
        <v>0</v>
      </c>
      <c r="S661" s="65"/>
      <c r="T661" s="82">
        <f t="shared" si="608"/>
        <v>0</v>
      </c>
      <c r="U661" s="19">
        <f t="shared" si="606"/>
        <v>4477.5940000000001</v>
      </c>
      <c r="V661" s="19">
        <f t="shared" si="604"/>
        <v>60447.518999999986</v>
      </c>
      <c r="W661" s="85">
        <v>0.25</v>
      </c>
      <c r="X661" s="82">
        <f t="shared" si="605"/>
        <v>15111.879749999996</v>
      </c>
    </row>
    <row r="662" spans="1:79" ht="18" hidden="1">
      <c r="A662" s="158"/>
      <c r="B662" s="65" t="s">
        <v>151</v>
      </c>
      <c r="C662" s="66" t="s">
        <v>41</v>
      </c>
      <c r="D662" s="65">
        <v>24.09</v>
      </c>
      <c r="E662" s="81"/>
      <c r="F662" s="65">
        <v>17697</v>
      </c>
      <c r="G662" s="83">
        <v>2.68</v>
      </c>
      <c r="H662" s="81">
        <f t="shared" si="598"/>
        <v>47427.960000000006</v>
      </c>
      <c r="I662" s="81"/>
      <c r="J662" s="65">
        <v>25</v>
      </c>
      <c r="K662" s="82">
        <f t="shared" si="599"/>
        <v>11856.990000000002</v>
      </c>
      <c r="L662" s="82"/>
      <c r="M662" s="65"/>
      <c r="N662" s="65"/>
      <c r="O662" s="65"/>
      <c r="P662" s="81">
        <f t="shared" si="600"/>
        <v>0</v>
      </c>
      <c r="Q662" s="65"/>
      <c r="R662" s="82">
        <f t="shared" si="607"/>
        <v>0</v>
      </c>
      <c r="S662" s="65"/>
      <c r="T662" s="82">
        <f t="shared" si="608"/>
        <v>0</v>
      </c>
      <c r="U662" s="19">
        <f t="shared" si="606"/>
        <v>4742.7960000000012</v>
      </c>
      <c r="V662" s="19">
        <f t="shared" si="604"/>
        <v>64027.746000000014</v>
      </c>
      <c r="W662" s="85">
        <v>1</v>
      </c>
      <c r="X662" s="82">
        <f t="shared" si="605"/>
        <v>64027.746000000014</v>
      </c>
    </row>
    <row r="663" spans="1:79" ht="18" hidden="1">
      <c r="A663" s="158"/>
      <c r="B663" s="65" t="s">
        <v>152</v>
      </c>
      <c r="C663" s="66" t="s">
        <v>41</v>
      </c>
      <c r="D663" s="65">
        <v>12.01</v>
      </c>
      <c r="E663" s="81"/>
      <c r="F663" s="65">
        <v>17697</v>
      </c>
      <c r="G663" s="83">
        <v>2.5299999999999998</v>
      </c>
      <c r="H663" s="81">
        <f t="shared" si="598"/>
        <v>44773.409999999996</v>
      </c>
      <c r="I663" s="81"/>
      <c r="J663" s="65">
        <v>25</v>
      </c>
      <c r="K663" s="82">
        <f t="shared" si="599"/>
        <v>11193.352500000001</v>
      </c>
      <c r="L663" s="82"/>
      <c r="M663" s="65"/>
      <c r="N663" s="65"/>
      <c r="O663" s="65"/>
      <c r="P663" s="81">
        <f t="shared" si="600"/>
        <v>0</v>
      </c>
      <c r="Q663" s="65"/>
      <c r="R663" s="82">
        <f t="shared" si="607"/>
        <v>0</v>
      </c>
      <c r="S663" s="65"/>
      <c r="T663" s="82">
        <f t="shared" si="608"/>
        <v>0</v>
      </c>
      <c r="U663" s="19">
        <f t="shared" si="606"/>
        <v>4477.3409999999994</v>
      </c>
      <c r="V663" s="19">
        <f t="shared" si="604"/>
        <v>60444.103499999997</v>
      </c>
      <c r="W663" s="85">
        <v>1</v>
      </c>
      <c r="X663" s="82">
        <f t="shared" si="605"/>
        <v>60444.103499999997</v>
      </c>
    </row>
    <row r="664" spans="1:79" ht="18" hidden="1">
      <c r="A664" s="158"/>
      <c r="B664" s="65" t="s">
        <v>153</v>
      </c>
      <c r="C664" s="66" t="s">
        <v>41</v>
      </c>
      <c r="D664" s="65">
        <v>26.01</v>
      </c>
      <c r="E664" s="81"/>
      <c r="F664" s="65">
        <v>17697</v>
      </c>
      <c r="G664" s="83">
        <v>2.73</v>
      </c>
      <c r="H664" s="81">
        <f t="shared" si="598"/>
        <v>48312.81</v>
      </c>
      <c r="I664" s="81"/>
      <c r="J664" s="65">
        <v>25</v>
      </c>
      <c r="K664" s="82">
        <f>F664*G664*J664/100</f>
        <v>12078.202499999999</v>
      </c>
      <c r="L664" s="82"/>
      <c r="M664" s="65"/>
      <c r="N664" s="65"/>
      <c r="O664" s="65"/>
      <c r="P664" s="81">
        <f t="shared" si="600"/>
        <v>0</v>
      </c>
      <c r="Q664" s="65"/>
      <c r="R664" s="82">
        <f t="shared" si="607"/>
        <v>0</v>
      </c>
      <c r="S664" s="65"/>
      <c r="T664" s="82">
        <f t="shared" si="608"/>
        <v>0</v>
      </c>
      <c r="U664" s="19">
        <f t="shared" si="606"/>
        <v>4831.2809999999999</v>
      </c>
      <c r="V664" s="19">
        <f t="shared" si="604"/>
        <v>65222.2935</v>
      </c>
      <c r="W664" s="85">
        <v>1</v>
      </c>
      <c r="X664" s="82">
        <f t="shared" si="605"/>
        <v>65222.2935</v>
      </c>
    </row>
    <row r="665" spans="1:79" ht="18" hidden="1">
      <c r="A665" s="158"/>
      <c r="B665" s="65" t="s">
        <v>154</v>
      </c>
      <c r="C665" s="66" t="s">
        <v>41</v>
      </c>
      <c r="D665" s="65">
        <v>13.13</v>
      </c>
      <c r="E665" s="81"/>
      <c r="F665" s="65">
        <v>17697</v>
      </c>
      <c r="G665" s="83">
        <v>2.5299999999999998</v>
      </c>
      <c r="H665" s="81">
        <f t="shared" si="598"/>
        <v>44773.409999999996</v>
      </c>
      <c r="I665" s="81"/>
      <c r="J665" s="65">
        <v>25</v>
      </c>
      <c r="K665" s="82">
        <f>F665*G665*J665/100</f>
        <v>11193.352500000001</v>
      </c>
      <c r="L665" s="82"/>
      <c r="M665" s="65"/>
      <c r="N665" s="65"/>
      <c r="O665" s="65"/>
      <c r="P665" s="81">
        <f t="shared" si="600"/>
        <v>0</v>
      </c>
      <c r="Q665" s="65"/>
      <c r="R665" s="82">
        <f t="shared" si="607"/>
        <v>0</v>
      </c>
      <c r="S665" s="65"/>
      <c r="T665" s="82">
        <f t="shared" si="608"/>
        <v>0</v>
      </c>
      <c r="U665" s="19">
        <f t="shared" si="606"/>
        <v>4477.3409999999994</v>
      </c>
      <c r="V665" s="19">
        <f t="shared" si="604"/>
        <v>60444.103499999997</v>
      </c>
      <c r="W665" s="85">
        <v>1</v>
      </c>
      <c r="X665" s="82">
        <f t="shared" si="605"/>
        <v>60444.103499999997</v>
      </c>
    </row>
    <row r="666" spans="1:79" ht="18" hidden="1">
      <c r="A666" s="158"/>
      <c r="B666" s="65" t="s">
        <v>155</v>
      </c>
      <c r="C666" s="66" t="s">
        <v>41</v>
      </c>
      <c r="D666" s="65">
        <v>7.1</v>
      </c>
      <c r="E666" s="81"/>
      <c r="F666" s="65">
        <v>17697</v>
      </c>
      <c r="G666" s="83">
        <v>2.48</v>
      </c>
      <c r="H666" s="81">
        <f t="shared" si="598"/>
        <v>43888.56</v>
      </c>
      <c r="I666" s="81"/>
      <c r="J666" s="65">
        <v>25</v>
      </c>
      <c r="K666" s="82">
        <f>F666*G666*J666/100</f>
        <v>10972.14</v>
      </c>
      <c r="L666" s="82"/>
      <c r="M666" s="65"/>
      <c r="N666" s="65"/>
      <c r="O666" s="65"/>
      <c r="P666" s="81">
        <f t="shared" si="600"/>
        <v>0</v>
      </c>
      <c r="Q666" s="65"/>
      <c r="R666" s="82">
        <f t="shared" si="607"/>
        <v>0</v>
      </c>
      <c r="S666" s="65"/>
      <c r="T666" s="82">
        <f t="shared" si="608"/>
        <v>0</v>
      </c>
      <c r="U666" s="19">
        <f t="shared" si="606"/>
        <v>4388.8559999999998</v>
      </c>
      <c r="V666" s="19">
        <f t="shared" si="604"/>
        <v>59249.555999999997</v>
      </c>
      <c r="W666" s="85">
        <v>1</v>
      </c>
      <c r="X666" s="82">
        <f t="shared" si="605"/>
        <v>59249.555999999997</v>
      </c>
    </row>
    <row r="667" spans="1:79" s="89" customFormat="1" ht="18" hidden="1">
      <c r="A667" s="158"/>
      <c r="B667" s="65" t="s">
        <v>156</v>
      </c>
      <c r="C667" s="66" t="s">
        <v>41</v>
      </c>
      <c r="D667" s="65">
        <v>34.020000000000003</v>
      </c>
      <c r="E667" s="81"/>
      <c r="F667" s="65">
        <v>17697</v>
      </c>
      <c r="G667" s="83">
        <v>2.73</v>
      </c>
      <c r="H667" s="81">
        <f t="shared" si="598"/>
        <v>48312.81</v>
      </c>
      <c r="I667" s="81"/>
      <c r="J667" s="65">
        <v>25</v>
      </c>
      <c r="K667" s="82">
        <f>F667*G667*J667/100</f>
        <v>12078.202499999999</v>
      </c>
      <c r="L667" s="82"/>
      <c r="M667" s="65"/>
      <c r="N667" s="65"/>
      <c r="O667" s="65"/>
      <c r="P667" s="81">
        <f t="shared" si="600"/>
        <v>0</v>
      </c>
      <c r="Q667" s="65"/>
      <c r="R667" s="82">
        <f t="shared" si="607"/>
        <v>0</v>
      </c>
      <c r="S667" s="65"/>
      <c r="T667" s="82">
        <f t="shared" si="608"/>
        <v>0</v>
      </c>
      <c r="U667" s="82">
        <f t="shared" si="606"/>
        <v>4831.2809999999999</v>
      </c>
      <c r="V667" s="82">
        <f t="shared" si="604"/>
        <v>65222.2935</v>
      </c>
      <c r="W667" s="85">
        <v>0.5</v>
      </c>
      <c r="X667" s="82">
        <f t="shared" si="605"/>
        <v>32611.14675</v>
      </c>
      <c r="Y667" s="86"/>
      <c r="Z667" s="86"/>
      <c r="AA667" s="86"/>
      <c r="AB667" s="86"/>
      <c r="AC667" s="86"/>
      <c r="AD667" s="86"/>
      <c r="AE667" s="86"/>
      <c r="AF667" s="86"/>
      <c r="AG667" s="86"/>
      <c r="AH667" s="86"/>
      <c r="AI667" s="86"/>
      <c r="AJ667" s="86"/>
      <c r="AK667" s="86"/>
      <c r="AL667" s="86"/>
      <c r="AM667" s="86"/>
      <c r="AN667" s="86"/>
      <c r="AO667" s="86"/>
      <c r="AP667" s="86"/>
      <c r="AQ667" s="86"/>
      <c r="AR667" s="86"/>
      <c r="AS667" s="86"/>
      <c r="AT667" s="86"/>
      <c r="AU667" s="86"/>
      <c r="AV667" s="86"/>
      <c r="AW667" s="86"/>
      <c r="AX667" s="86"/>
      <c r="AY667" s="86"/>
      <c r="AZ667" s="86"/>
      <c r="BA667" s="86"/>
      <c r="BB667" s="86"/>
      <c r="BC667" s="86"/>
      <c r="BD667" s="86"/>
      <c r="BE667" s="86"/>
      <c r="BF667" s="86"/>
      <c r="BG667" s="86"/>
      <c r="BH667" s="86"/>
      <c r="BI667" s="86"/>
      <c r="BJ667" s="86"/>
      <c r="BK667" s="86"/>
      <c r="BL667" s="86"/>
      <c r="BM667" s="86"/>
      <c r="BN667" s="86"/>
      <c r="BO667" s="86"/>
      <c r="BP667" s="86"/>
      <c r="BQ667" s="86"/>
      <c r="BR667" s="86"/>
      <c r="BS667" s="86"/>
      <c r="BT667" s="86"/>
      <c r="BU667" s="86"/>
      <c r="BV667" s="86"/>
      <c r="BW667" s="86"/>
      <c r="BX667" s="86"/>
      <c r="BY667" s="86"/>
      <c r="BZ667" s="86"/>
      <c r="CA667" s="86"/>
    </row>
    <row r="668" spans="1:79" ht="18" hidden="1">
      <c r="A668" s="158"/>
      <c r="B668" s="155"/>
      <c r="C668" s="66"/>
      <c r="D668" s="65"/>
      <c r="E668" s="81"/>
      <c r="F668" s="65"/>
      <c r="G668" s="83"/>
      <c r="H668" s="81"/>
      <c r="I668" s="81"/>
      <c r="J668" s="65"/>
      <c r="K668" s="82"/>
      <c r="L668" s="82"/>
      <c r="M668" s="65"/>
      <c r="N668" s="65"/>
      <c r="O668" s="65"/>
      <c r="P668" s="81"/>
      <c r="Q668" s="65"/>
      <c r="R668" s="82"/>
      <c r="S668" s="65"/>
      <c r="T668" s="82"/>
      <c r="U668" s="19"/>
      <c r="V668" s="19"/>
      <c r="W668" s="85"/>
      <c r="X668" s="82"/>
    </row>
    <row r="669" spans="1:79" ht="18" hidden="1">
      <c r="A669" s="158"/>
      <c r="B669" s="155"/>
      <c r="C669" s="66"/>
      <c r="D669" s="65"/>
      <c r="E669" s="81"/>
      <c r="F669" s="65"/>
      <c r="G669" s="83"/>
      <c r="H669" s="81"/>
      <c r="I669" s="81"/>
      <c r="J669" s="65"/>
      <c r="K669" s="82"/>
      <c r="L669" s="82"/>
      <c r="M669" s="65"/>
      <c r="N669" s="65"/>
      <c r="O669" s="65"/>
      <c r="P669" s="81"/>
      <c r="Q669" s="65"/>
      <c r="R669" s="82"/>
      <c r="S669" s="65"/>
      <c r="T669" s="82"/>
      <c r="U669" s="19"/>
      <c r="V669" s="19"/>
      <c r="W669" s="85"/>
      <c r="X669" s="82"/>
    </row>
    <row r="670" spans="1:79" ht="18" hidden="1">
      <c r="A670" s="158"/>
      <c r="B670" s="155"/>
      <c r="C670" s="66"/>
      <c r="D670" s="65"/>
      <c r="E670" s="81"/>
      <c r="F670" s="65"/>
      <c r="G670" s="83"/>
      <c r="H670" s="81"/>
      <c r="I670" s="81"/>
      <c r="J670" s="65"/>
      <c r="K670" s="82"/>
      <c r="L670" s="82"/>
      <c r="M670" s="65"/>
      <c r="N670" s="65"/>
      <c r="O670" s="65"/>
      <c r="P670" s="81"/>
      <c r="Q670" s="65"/>
      <c r="R670" s="82"/>
      <c r="S670" s="65"/>
      <c r="T670" s="82"/>
      <c r="U670" s="19"/>
      <c r="V670" s="19"/>
      <c r="W670" s="85"/>
      <c r="X670" s="82"/>
    </row>
    <row r="671" spans="1:79" ht="18" hidden="1">
      <c r="A671" s="158"/>
      <c r="B671" s="155"/>
      <c r="C671" s="66"/>
      <c r="D671" s="65"/>
      <c r="E671" s="81"/>
      <c r="F671" s="65"/>
      <c r="G671" s="83"/>
      <c r="H671" s="81"/>
      <c r="I671" s="81"/>
      <c r="J671" s="65"/>
      <c r="K671" s="82"/>
      <c r="L671" s="82"/>
      <c r="M671" s="65"/>
      <c r="N671" s="65"/>
      <c r="O671" s="65"/>
      <c r="P671" s="81"/>
      <c r="Q671" s="65"/>
      <c r="R671" s="82"/>
      <c r="S671" s="65"/>
      <c r="T671" s="82"/>
      <c r="U671" s="19"/>
      <c r="V671" s="19"/>
      <c r="W671" s="85"/>
      <c r="X671" s="82"/>
    </row>
    <row r="672" spans="1:79" ht="18" hidden="1">
      <c r="A672" s="158"/>
      <c r="B672" s="155"/>
      <c r="C672" s="66"/>
      <c r="D672" s="65"/>
      <c r="E672" s="81"/>
      <c r="F672" s="65"/>
      <c r="G672" s="83"/>
      <c r="H672" s="81"/>
      <c r="I672" s="81"/>
      <c r="J672" s="65"/>
      <c r="K672" s="82"/>
      <c r="L672" s="82"/>
      <c r="M672" s="65"/>
      <c r="N672" s="65"/>
      <c r="O672" s="65"/>
      <c r="P672" s="81"/>
      <c r="Q672" s="65"/>
      <c r="R672" s="82"/>
      <c r="S672" s="65"/>
      <c r="T672" s="82"/>
      <c r="U672" s="19"/>
      <c r="V672" s="19"/>
      <c r="W672" s="85"/>
      <c r="X672" s="82"/>
    </row>
    <row r="673" spans="1:24" ht="18" hidden="1">
      <c r="A673" s="158"/>
      <c r="B673" s="155"/>
      <c r="C673" s="66"/>
      <c r="D673" s="65"/>
      <c r="E673" s="81"/>
      <c r="F673" s="65"/>
      <c r="G673" s="83"/>
      <c r="H673" s="81"/>
      <c r="I673" s="81"/>
      <c r="J673" s="65"/>
      <c r="K673" s="82"/>
      <c r="L673" s="82"/>
      <c r="M673" s="65"/>
      <c r="N673" s="65"/>
      <c r="O673" s="65"/>
      <c r="P673" s="81"/>
      <c r="Q673" s="65"/>
      <c r="R673" s="82"/>
      <c r="S673" s="65"/>
      <c r="T673" s="82"/>
      <c r="U673" s="19"/>
      <c r="V673" s="19"/>
      <c r="W673" s="85"/>
      <c r="X673" s="82"/>
    </row>
    <row r="674" spans="1:24" ht="18" hidden="1">
      <c r="A674" s="91"/>
      <c r="B674" s="155" t="s">
        <v>157</v>
      </c>
      <c r="C674" s="91"/>
      <c r="D674" s="25"/>
      <c r="E674" s="27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114">
        <f>SUM(W652:W673)</f>
        <v>13.5</v>
      </c>
      <c r="X674" s="115">
        <f>SUM(X652:X673)</f>
        <v>851622.5242499999</v>
      </c>
    </row>
    <row r="675" spans="1:24" ht="30.75" customHeight="1">
      <c r="W675" s="276">
        <f>W197+W394+W408+W496+W535+W585+W628</f>
        <v>335.5</v>
      </c>
      <c r="X675" s="276">
        <f>X197+X394+X408+X496+X535+X585+X628</f>
        <v>68250833.161301255</v>
      </c>
    </row>
    <row r="676" spans="1:24">
      <c r="D676" s="5"/>
      <c r="E676" s="12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</row>
    <row r="677" spans="1:24">
      <c r="D677" s="5"/>
      <c r="E677" s="12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</row>
    <row r="678" spans="1:24" ht="18">
      <c r="D678" s="5"/>
      <c r="E678" s="142"/>
      <c r="F678" s="5"/>
      <c r="G678" s="5"/>
      <c r="H678" s="5"/>
      <c r="I678" s="5"/>
      <c r="J678" s="5"/>
      <c r="K678" s="5"/>
      <c r="L678" s="5"/>
      <c r="M678" s="142"/>
      <c r="N678" s="5"/>
      <c r="O678" s="5"/>
      <c r="P678" s="5"/>
      <c r="Q678" s="5"/>
      <c r="R678" s="5"/>
    </row>
    <row r="679" spans="1:24">
      <c r="D679" s="5"/>
      <c r="E679" s="12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</row>
    <row r="680" spans="1:24">
      <c r="D680" s="5"/>
      <c r="E680" s="12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</row>
    <row r="681" spans="1:24">
      <c r="D681" s="5"/>
      <c r="E681" s="12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</row>
    <row r="684" spans="1:24" ht="18">
      <c r="A684" s="189"/>
      <c r="B684" s="142"/>
      <c r="C684" s="148"/>
      <c r="D684" s="142"/>
      <c r="E684" s="149"/>
      <c r="F684" s="142"/>
      <c r="G684" s="142"/>
      <c r="H684" s="143"/>
      <c r="I684" s="143"/>
      <c r="J684" s="142"/>
      <c r="K684" s="143"/>
      <c r="L684" s="143"/>
      <c r="M684" s="142"/>
      <c r="N684" s="142"/>
      <c r="O684" s="142"/>
      <c r="P684" s="142"/>
      <c r="Q684" s="142"/>
      <c r="R684" s="143"/>
      <c r="S684" s="142"/>
      <c r="T684" s="142"/>
      <c r="U684" s="142"/>
      <c r="V684" s="143"/>
      <c r="W684" s="150"/>
      <c r="X684" s="143"/>
    </row>
    <row r="685" spans="1:24" ht="18">
      <c r="A685" s="189"/>
      <c r="B685" s="142"/>
      <c r="C685" s="148"/>
      <c r="D685" s="142"/>
      <c r="E685" s="149"/>
      <c r="F685" s="142"/>
      <c r="G685" s="142"/>
      <c r="H685" s="143"/>
      <c r="I685" s="143"/>
      <c r="J685" s="142"/>
      <c r="K685" s="143"/>
      <c r="L685" s="143"/>
      <c r="M685" s="142"/>
      <c r="N685" s="142"/>
      <c r="O685" s="142"/>
      <c r="P685" s="142"/>
      <c r="Q685" s="142"/>
      <c r="R685" s="143"/>
      <c r="S685" s="142"/>
      <c r="T685" s="142"/>
      <c r="U685" s="142"/>
      <c r="V685" s="143"/>
      <c r="W685" s="150"/>
      <c r="X685" s="143"/>
    </row>
    <row r="686" spans="1:24" ht="18">
      <c r="A686" s="189"/>
      <c r="B686" s="178"/>
      <c r="C686" s="177"/>
      <c r="D686" s="142"/>
      <c r="E686" s="149"/>
      <c r="F686" s="142"/>
      <c r="G686" s="142"/>
      <c r="H686" s="142"/>
      <c r="I686" s="142"/>
      <c r="J686" s="142"/>
      <c r="K686" s="142"/>
      <c r="L686" s="142"/>
      <c r="M686" s="142"/>
      <c r="N686" s="142"/>
      <c r="O686" s="142"/>
      <c r="P686" s="142"/>
      <c r="Q686" s="142"/>
      <c r="R686" s="142"/>
      <c r="S686" s="142"/>
      <c r="T686" s="142"/>
      <c r="U686" s="142"/>
      <c r="V686" s="142"/>
      <c r="W686" s="179"/>
      <c r="X686" s="180"/>
    </row>
    <row r="687" spans="1:24" ht="18">
      <c r="A687" s="189"/>
      <c r="B687" s="142"/>
      <c r="C687" s="177"/>
      <c r="D687" s="142"/>
      <c r="E687" s="149"/>
      <c r="F687" s="142"/>
      <c r="G687" s="142"/>
      <c r="H687" s="142"/>
      <c r="I687" s="142"/>
      <c r="J687" s="142"/>
      <c r="K687" s="142"/>
      <c r="L687" s="142"/>
      <c r="M687" s="142"/>
      <c r="N687" s="142"/>
      <c r="O687" s="142"/>
      <c r="P687" s="142"/>
      <c r="Q687" s="142"/>
      <c r="R687" s="142"/>
      <c r="S687" s="142"/>
      <c r="T687" s="142"/>
      <c r="U687" s="142"/>
      <c r="V687" s="142"/>
      <c r="W687" s="150"/>
      <c r="X687" s="177"/>
    </row>
    <row r="688" spans="1:24" ht="18">
      <c r="A688" s="189"/>
      <c r="B688" s="142"/>
      <c r="C688" s="177"/>
      <c r="D688" s="142"/>
      <c r="E688" s="149"/>
      <c r="F688" s="142"/>
      <c r="G688" s="142"/>
      <c r="H688" s="142"/>
      <c r="I688" s="142"/>
      <c r="J688" s="142"/>
      <c r="K688" s="142"/>
      <c r="L688" s="142"/>
      <c r="M688" s="142"/>
      <c r="N688" s="142"/>
      <c r="O688" s="142"/>
      <c r="P688" s="142"/>
      <c r="Q688" s="142"/>
      <c r="R688" s="142"/>
      <c r="S688" s="142"/>
      <c r="T688" s="142"/>
      <c r="U688" s="142"/>
      <c r="V688" s="142"/>
      <c r="W688" s="150"/>
      <c r="X688" s="177"/>
    </row>
    <row r="689" spans="1:24">
      <c r="A689" s="189"/>
      <c r="B689" s="5"/>
    </row>
    <row r="690" spans="1:24" ht="18">
      <c r="A690" s="189"/>
      <c r="B690" s="5"/>
      <c r="O690" s="142"/>
      <c r="P690" s="8"/>
      <c r="Q690" s="6"/>
      <c r="R690" s="6"/>
      <c r="S690" s="6"/>
      <c r="T690" s="6"/>
      <c r="U690" s="6"/>
      <c r="V690" s="6"/>
      <c r="W690" s="7"/>
      <c r="X690" s="8"/>
    </row>
    <row r="691" spans="1:24" ht="18">
      <c r="A691" s="189"/>
      <c r="B691" s="5"/>
      <c r="O691" s="6"/>
      <c r="P691" s="6"/>
      <c r="Q691" s="6"/>
      <c r="R691" s="6"/>
      <c r="S691" s="6"/>
      <c r="T691" s="6"/>
      <c r="U691" s="6"/>
      <c r="V691" s="6"/>
      <c r="W691" s="7"/>
      <c r="X691" s="8"/>
    </row>
    <row r="692" spans="1:24" ht="18">
      <c r="O692" s="6"/>
      <c r="P692" s="6"/>
      <c r="Q692" s="6"/>
      <c r="R692" s="6"/>
      <c r="S692" s="6"/>
      <c r="T692" s="6"/>
      <c r="U692" s="6"/>
      <c r="V692" s="6"/>
      <c r="W692" s="7"/>
      <c r="X692" s="8"/>
    </row>
    <row r="693" spans="1:24" ht="18">
      <c r="O693" s="6"/>
      <c r="P693" s="6"/>
      <c r="Q693" s="6"/>
      <c r="R693" s="6"/>
      <c r="S693" s="6"/>
      <c r="T693" s="6"/>
      <c r="U693" s="6"/>
      <c r="V693" s="6"/>
      <c r="W693" s="7"/>
      <c r="X693" s="8"/>
    </row>
    <row r="694" spans="1:24" ht="18">
      <c r="O694" s="6"/>
      <c r="P694" s="6"/>
      <c r="Q694" s="6"/>
      <c r="R694" s="6"/>
      <c r="S694" s="6"/>
      <c r="T694" s="6"/>
      <c r="U694" s="6"/>
      <c r="V694" s="6"/>
      <c r="W694" s="7"/>
      <c r="X694" s="8"/>
    </row>
    <row r="695" spans="1:24" ht="18">
      <c r="O695" s="6"/>
      <c r="P695" s="6"/>
      <c r="Q695" s="6"/>
      <c r="R695" s="6"/>
      <c r="S695" s="6"/>
      <c r="T695" s="6"/>
      <c r="U695" s="6"/>
      <c r="V695" s="6"/>
      <c r="W695" s="7"/>
      <c r="X695" s="8"/>
    </row>
    <row r="696" spans="1:24">
      <c r="O696" s="93"/>
      <c r="P696" s="93"/>
      <c r="Q696" s="93"/>
      <c r="R696" s="93"/>
      <c r="S696" s="93"/>
      <c r="T696" s="93"/>
      <c r="U696" s="93"/>
      <c r="V696" s="93"/>
      <c r="W696" s="98"/>
      <c r="X696" s="99"/>
    </row>
    <row r="697" spans="1:24">
      <c r="O697" s="93"/>
      <c r="P697" s="93"/>
      <c r="Q697" s="93"/>
      <c r="R697" s="93"/>
      <c r="S697" s="93"/>
      <c r="T697" s="93"/>
      <c r="U697" s="93"/>
      <c r="V697" s="93"/>
      <c r="W697" s="98"/>
      <c r="X697" s="99"/>
    </row>
    <row r="698" spans="1:24" ht="18">
      <c r="C698" s="8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93"/>
    </row>
    <row r="699" spans="1:24" ht="18"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93"/>
    </row>
    <row r="700" spans="1:24" ht="18">
      <c r="C700" s="8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93"/>
    </row>
    <row r="701" spans="1:24" ht="18"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93"/>
    </row>
    <row r="702" spans="1:24" ht="18">
      <c r="C702" s="8"/>
      <c r="D702" s="6"/>
      <c r="E702" s="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93"/>
    </row>
  </sheetData>
  <mergeCells count="158">
    <mergeCell ref="A2:X2"/>
    <mergeCell ref="A6:A9"/>
    <mergeCell ref="B6:B9"/>
    <mergeCell ref="C6:C9"/>
    <mergeCell ref="D6:D9"/>
    <mergeCell ref="E6:E9"/>
    <mergeCell ref="W200:W203"/>
    <mergeCell ref="X200:X203"/>
    <mergeCell ref="I201:I203"/>
    <mergeCell ref="J201:K202"/>
    <mergeCell ref="L201:L202"/>
    <mergeCell ref="M201:U201"/>
    <mergeCell ref="V201:V202"/>
    <mergeCell ref="M202:N202"/>
    <mergeCell ref="O202:P202"/>
    <mergeCell ref="W6:W9"/>
    <mergeCell ref="X6:X9"/>
    <mergeCell ref="I7:I9"/>
    <mergeCell ref="F6:F9"/>
    <mergeCell ref="G6:G9"/>
    <mergeCell ref="H6:V6"/>
    <mergeCell ref="Q8:R8"/>
    <mergeCell ref="S8:T8"/>
    <mergeCell ref="L7:L8"/>
    <mergeCell ref="J7:K8"/>
    <mergeCell ref="M7:U7"/>
    <mergeCell ref="V7:V8"/>
    <mergeCell ref="H7:H9"/>
    <mergeCell ref="M8:N8"/>
    <mergeCell ref="O8:P8"/>
    <mergeCell ref="A400:A403"/>
    <mergeCell ref="B400:B403"/>
    <mergeCell ref="C400:C403"/>
    <mergeCell ref="D400:D403"/>
    <mergeCell ref="E400:E403"/>
    <mergeCell ref="Y13:Y15"/>
    <mergeCell ref="B128:K128"/>
    <mergeCell ref="B160:H160"/>
    <mergeCell ref="B176:H176"/>
    <mergeCell ref="A200:A203"/>
    <mergeCell ref="B200:B203"/>
    <mergeCell ref="C200:C203"/>
    <mergeCell ref="D200:D203"/>
    <mergeCell ref="E200:E203"/>
    <mergeCell ref="F200:F203"/>
    <mergeCell ref="G200:G203"/>
    <mergeCell ref="H200:V200"/>
    <mergeCell ref="Q202:R202"/>
    <mergeCell ref="S202:T202"/>
    <mergeCell ref="C198:E198"/>
    <mergeCell ref="W400:W403"/>
    <mergeCell ref="X400:X403"/>
    <mergeCell ref="I401:I403"/>
    <mergeCell ref="J401:K402"/>
    <mergeCell ref="L401:L402"/>
    <mergeCell ref="M401:U401"/>
    <mergeCell ref="V401:V402"/>
    <mergeCell ref="M402:N402"/>
    <mergeCell ref="O402:P402"/>
    <mergeCell ref="Q402:R402"/>
    <mergeCell ref="S402:T402"/>
    <mergeCell ref="M512:U512"/>
    <mergeCell ref="V512:V513"/>
    <mergeCell ref="J562:K563"/>
    <mergeCell ref="L562:L563"/>
    <mergeCell ref="M562:U562"/>
    <mergeCell ref="V562:V563"/>
    <mergeCell ref="H511:V511"/>
    <mergeCell ref="W511:W514"/>
    <mergeCell ref="X511:X514"/>
    <mergeCell ref="M513:N513"/>
    <mergeCell ref="I512:I514"/>
    <mergeCell ref="A511:A514"/>
    <mergeCell ref="B511:B514"/>
    <mergeCell ref="Q563:R563"/>
    <mergeCell ref="S563:T563"/>
    <mergeCell ref="W561:W564"/>
    <mergeCell ref="X561:X564"/>
    <mergeCell ref="A561:A564"/>
    <mergeCell ref="B561:B564"/>
    <mergeCell ref="C561:C564"/>
    <mergeCell ref="D561:D564"/>
    <mergeCell ref="E561:E564"/>
    <mergeCell ref="F561:F564"/>
    <mergeCell ref="G561:G564"/>
    <mergeCell ref="H561:V561"/>
    <mergeCell ref="H512:H514"/>
    <mergeCell ref="H562:H564"/>
    <mergeCell ref="M563:N563"/>
    <mergeCell ref="O563:P563"/>
    <mergeCell ref="O513:P513"/>
    <mergeCell ref="Q513:R513"/>
    <mergeCell ref="S513:T513"/>
    <mergeCell ref="I562:I564"/>
    <mergeCell ref="J512:K513"/>
    <mergeCell ref="L512:L513"/>
    <mergeCell ref="X602:X605"/>
    <mergeCell ref="A602:A605"/>
    <mergeCell ref="B602:B605"/>
    <mergeCell ref="C602:C605"/>
    <mergeCell ref="D602:D605"/>
    <mergeCell ref="E602:E605"/>
    <mergeCell ref="M604:N604"/>
    <mergeCell ref="O604:P604"/>
    <mergeCell ref="Q604:R604"/>
    <mergeCell ref="S604:T604"/>
    <mergeCell ref="F602:F605"/>
    <mergeCell ref="I603:I605"/>
    <mergeCell ref="J603:K604"/>
    <mergeCell ref="L603:L604"/>
    <mergeCell ref="M603:U603"/>
    <mergeCell ref="O649:P649"/>
    <mergeCell ref="Q649:R649"/>
    <mergeCell ref="S649:T649"/>
    <mergeCell ref="G602:G605"/>
    <mergeCell ref="H602:V602"/>
    <mergeCell ref="B607:I607"/>
    <mergeCell ref="V603:V604"/>
    <mergeCell ref="A647:A650"/>
    <mergeCell ref="B647:B650"/>
    <mergeCell ref="C647:C650"/>
    <mergeCell ref="D647:D650"/>
    <mergeCell ref="E647:E650"/>
    <mergeCell ref="F647:F650"/>
    <mergeCell ref="G647:G650"/>
    <mergeCell ref="U649:U650"/>
    <mergeCell ref="V649:V650"/>
    <mergeCell ref="H400:V400"/>
    <mergeCell ref="B226:H226"/>
    <mergeCell ref="B287:I287"/>
    <mergeCell ref="B301:I301"/>
    <mergeCell ref="B328:I328"/>
    <mergeCell ref="B405:F405"/>
    <mergeCell ref="C511:C514"/>
    <mergeCell ref="D511:D514"/>
    <mergeCell ref="E511:E514"/>
    <mergeCell ref="F511:F514"/>
    <mergeCell ref="G511:G514"/>
    <mergeCell ref="B283:I283"/>
    <mergeCell ref="B646:X646"/>
    <mergeCell ref="H647:V647"/>
    <mergeCell ref="H603:H605"/>
    <mergeCell ref="W602:W605"/>
    <mergeCell ref="W647:W650"/>
    <mergeCell ref="X647:X650"/>
    <mergeCell ref="H648:H650"/>
    <mergeCell ref="J648:V648"/>
    <mergeCell ref="J649:K649"/>
    <mergeCell ref="M649:N649"/>
    <mergeCell ref="B11:F11"/>
    <mergeCell ref="B80:F80"/>
    <mergeCell ref="B87:F87"/>
    <mergeCell ref="B93:F93"/>
    <mergeCell ref="B108:K108"/>
    <mergeCell ref="H201:H203"/>
    <mergeCell ref="F400:F403"/>
    <mergeCell ref="G400:G403"/>
    <mergeCell ref="H401:H403"/>
  </mergeCells>
  <pageMargins left="3.937007874015748E-2" right="3.937007874015748E-2" top="0.35433070866141736" bottom="0.35433070866141736" header="0.31496062992125984" footer="0.31496062992125984"/>
  <pageSetup paperSize="9" scale="40" orientation="landscape" horizontalDpi="180" verticalDpi="180" r:id="rId1"/>
  <rowBreaks count="13" manualBreakCount="13">
    <brk id="46" max="82" man="1"/>
    <brk id="107" max="82" man="1"/>
    <brk id="159" max="82" man="1"/>
    <brk id="223" max="82" man="1"/>
    <brk id="272" max="82" man="1"/>
    <brk id="320" max="82" man="1"/>
    <brk id="370" max="82" man="1"/>
    <brk id="422" max="82" man="1"/>
    <brk id="456" max="82" man="1"/>
    <brk id="486" max="82" man="1"/>
    <brk id="535" max="82" man="1"/>
    <brk id="618" max="82" man="1"/>
    <brk id="675" max="16383" man="1"/>
  </rowBreaks>
  <colBreaks count="1" manualBreakCount="1">
    <brk id="24" max="687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Мендык РБ</vt:lpstr>
      <vt:lpstr>Лист1</vt:lpstr>
      <vt:lpstr>'Мендык РБ'!Область_печати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2024-01-30T08:52:56Z</dcterms:modified>
</cp:coreProperties>
</file>